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F Prästgården\Desktop\"/>
    </mc:Choice>
  </mc:AlternateContent>
  <bookViews>
    <workbookView xWindow="0" yWindow="0" windowWidth="20490" windowHeight="7755"/>
  </bookViews>
  <sheets>
    <sheet name="Kostnadstabell m.m." sheetId="3" r:id="rId1"/>
    <sheet name="Fortsättning" sheetId="2" r:id="rId2"/>
    <sheet name="Övriga underlag" sheetId="1" r:id="rId3"/>
  </sheets>
  <calcPr calcId="152511"/>
</workbook>
</file>

<file path=xl/calcChain.xml><?xml version="1.0" encoding="utf-8"?>
<calcChain xmlns="http://schemas.openxmlformats.org/spreadsheetml/2006/main">
  <c r="C50" i="3" l="1"/>
  <c r="D50" i="3" s="1"/>
  <c r="C51" i="3"/>
  <c r="D51" i="3" s="1"/>
  <c r="C52" i="3"/>
  <c r="D52" i="3" s="1"/>
  <c r="C53" i="3"/>
  <c r="D53" i="3" s="1"/>
  <c r="C44" i="3"/>
  <c r="C45" i="3"/>
  <c r="C46" i="3"/>
  <c r="D46" i="3" s="1"/>
  <c r="G46" i="3" s="1"/>
  <c r="C43" i="3"/>
  <c r="D43" i="3" s="1"/>
  <c r="G43" i="3" s="1"/>
  <c r="C26" i="3"/>
  <c r="D26" i="3" s="1"/>
  <c r="E26" i="3" s="1"/>
  <c r="G52" i="3" s="1"/>
  <c r="D99" i="3"/>
  <c r="E99" i="3" s="1"/>
  <c r="D100" i="3"/>
  <c r="E100" i="3" s="1"/>
  <c r="D101" i="3"/>
  <c r="E101" i="3" s="1"/>
  <c r="D102" i="3"/>
  <c r="E102" i="3" s="1"/>
  <c r="D92" i="3"/>
  <c r="D88" i="3"/>
  <c r="D93" i="3" s="1"/>
  <c r="J65" i="3"/>
  <c r="J66" i="3"/>
  <c r="J67" i="3"/>
  <c r="J68" i="3"/>
  <c r="J69" i="3"/>
  <c r="J70" i="3"/>
  <c r="J71" i="3"/>
  <c r="J72" i="3"/>
  <c r="J73" i="3"/>
  <c r="J74" i="3"/>
  <c r="J75" i="3"/>
  <c r="J64" i="3"/>
  <c r="D44" i="3"/>
  <c r="E44" i="3" s="1"/>
  <c r="D45" i="3"/>
  <c r="G45" i="3" s="1"/>
  <c r="M8" i="3"/>
  <c r="Q8" i="3" s="1"/>
  <c r="M39" i="3"/>
  <c r="P39" i="3" s="1"/>
  <c r="M5" i="3"/>
  <c r="Q5" i="3" s="1"/>
  <c r="M6" i="3"/>
  <c r="Q6" i="3" s="1"/>
  <c r="M7" i="3"/>
  <c r="Q7" i="3" s="1"/>
  <c r="M9" i="3"/>
  <c r="Q9" i="3" s="1"/>
  <c r="M10" i="3"/>
  <c r="Q10" i="3" s="1"/>
  <c r="M11" i="3"/>
  <c r="Q11" i="3" s="1"/>
  <c r="M12" i="3"/>
  <c r="Q12" i="3" s="1"/>
  <c r="M13" i="3"/>
  <c r="Q13" i="3" s="1"/>
  <c r="M14" i="3"/>
  <c r="Q14" i="3" s="1"/>
  <c r="M15" i="3"/>
  <c r="Q15" i="3" s="1"/>
  <c r="M16" i="3"/>
  <c r="Q16" i="3" s="1"/>
  <c r="M17" i="3"/>
  <c r="Q17" i="3" s="1"/>
  <c r="M18" i="3"/>
  <c r="Q18" i="3" s="1"/>
  <c r="M19" i="3"/>
  <c r="Q19" i="3" s="1"/>
  <c r="M20" i="3"/>
  <c r="Q20" i="3" s="1"/>
  <c r="M21" i="3"/>
  <c r="Q21" i="3" s="1"/>
  <c r="M22" i="3"/>
  <c r="Q22" i="3" s="1"/>
  <c r="M23" i="3"/>
  <c r="Q23" i="3" s="1"/>
  <c r="M24" i="3"/>
  <c r="Q24" i="3" s="1"/>
  <c r="M25" i="3"/>
  <c r="Q25" i="3" s="1"/>
  <c r="M26" i="3"/>
  <c r="Q26" i="3" s="1"/>
  <c r="M27" i="3"/>
  <c r="Q27" i="3" s="1"/>
  <c r="M28" i="3"/>
  <c r="Q28" i="3" s="1"/>
  <c r="M29" i="3"/>
  <c r="Q29" i="3" s="1"/>
  <c r="M30" i="3"/>
  <c r="Q30" i="3" s="1"/>
  <c r="M31" i="3"/>
  <c r="Q31" i="3" s="1"/>
  <c r="M32" i="3"/>
  <c r="Q32" i="3" s="1"/>
  <c r="M33" i="3"/>
  <c r="Q33" i="3" s="1"/>
  <c r="M34" i="3"/>
  <c r="Q34" i="3" s="1"/>
  <c r="M35" i="3"/>
  <c r="Q35" i="3" s="1"/>
  <c r="M36" i="3"/>
  <c r="Q36" i="3" s="1"/>
  <c r="M37" i="3"/>
  <c r="Q37" i="3" s="1"/>
  <c r="M38" i="3"/>
  <c r="Q38" i="3" s="1"/>
  <c r="M4" i="3"/>
  <c r="N7" i="3"/>
  <c r="N4" i="3"/>
  <c r="N5" i="3"/>
  <c r="N6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C24" i="3"/>
  <c r="D24" i="3" s="1"/>
  <c r="E24" i="3" s="1"/>
  <c r="G50" i="3" s="1"/>
  <c r="C25" i="3"/>
  <c r="D25" i="3" s="1"/>
  <c r="E25" i="3" s="1"/>
  <c r="G51" i="3" s="1"/>
  <c r="C27" i="3"/>
  <c r="D27" i="3" s="1"/>
  <c r="E27" i="3" s="1"/>
  <c r="G53" i="3" s="1"/>
  <c r="H4" i="3"/>
  <c r="H39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" i="3"/>
  <c r="H28" i="3"/>
  <c r="H29" i="3"/>
  <c r="H30" i="3"/>
  <c r="H31" i="3"/>
  <c r="H32" i="3"/>
  <c r="H33" i="3"/>
  <c r="H34" i="3"/>
  <c r="H35" i="3"/>
  <c r="H36" i="3"/>
  <c r="H37" i="3"/>
  <c r="H3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5" i="3"/>
  <c r="H6" i="3"/>
  <c r="H7" i="3"/>
  <c r="H8" i="3"/>
  <c r="E52" i="2"/>
  <c r="B50" i="2"/>
  <c r="H6" i="2"/>
  <c r="I6" i="2" s="1"/>
  <c r="E6" i="2"/>
  <c r="F6" i="2" s="1"/>
  <c r="C6" i="2"/>
  <c r="H3" i="2"/>
  <c r="I3" i="2" s="1"/>
  <c r="E3" i="2"/>
  <c r="F3" i="2" s="1"/>
  <c r="C3" i="2"/>
  <c r="B17" i="2" s="1"/>
  <c r="B19" i="2" s="1"/>
  <c r="F20" i="1"/>
  <c r="F21" i="1" s="1"/>
  <c r="C10" i="1"/>
  <c r="F9" i="1"/>
  <c r="C9" i="1"/>
  <c r="G4" i="1"/>
  <c r="G5" i="1"/>
  <c r="G6" i="1"/>
  <c r="G7" i="1"/>
  <c r="G8" i="1"/>
  <c r="G3" i="1"/>
  <c r="G9" i="1" s="1"/>
  <c r="G10" i="1" s="1"/>
  <c r="E4" i="1"/>
  <c r="E5" i="1"/>
  <c r="E6" i="1"/>
  <c r="E7" i="1"/>
  <c r="E9" i="1" s="1"/>
  <c r="E10" i="1" s="1"/>
  <c r="E8" i="1"/>
  <c r="E3" i="1"/>
  <c r="K3" i="2" l="1"/>
  <c r="J24" i="3"/>
  <c r="K24" i="3" s="1"/>
  <c r="J20" i="3"/>
  <c r="J16" i="3"/>
  <c r="J12" i="3"/>
  <c r="L12" i="3" s="1"/>
  <c r="C12" i="3" s="1"/>
  <c r="D12" i="3" s="1"/>
  <c r="E12" i="3" s="1"/>
  <c r="F12" i="3" s="1"/>
  <c r="O4" i="3"/>
  <c r="J37" i="3"/>
  <c r="J33" i="3"/>
  <c r="K33" i="3" s="1"/>
  <c r="J29" i="3"/>
  <c r="K29" i="3" s="1"/>
  <c r="J5" i="3"/>
  <c r="J25" i="3"/>
  <c r="K25" i="3" s="1"/>
  <c r="J21" i="3"/>
  <c r="K21" i="3" s="1"/>
  <c r="J17" i="3"/>
  <c r="L17" i="3" s="1"/>
  <c r="C17" i="3" s="1"/>
  <c r="D17" i="3" s="1"/>
  <c r="E17" i="3" s="1"/>
  <c r="F17" i="3" s="1"/>
  <c r="J13" i="3"/>
  <c r="J9" i="3"/>
  <c r="F25" i="3"/>
  <c r="F26" i="3"/>
  <c r="F24" i="3"/>
  <c r="F27" i="3"/>
  <c r="J76" i="3"/>
  <c r="D94" i="3" s="1"/>
  <c r="D95" i="3" s="1"/>
  <c r="G44" i="3"/>
  <c r="E45" i="3"/>
  <c r="H45" i="3" s="1"/>
  <c r="I45" i="3" s="1"/>
  <c r="E43" i="3"/>
  <c r="H43" i="3" s="1"/>
  <c r="I43" i="3" s="1"/>
  <c r="E46" i="3"/>
  <c r="H46" i="3" s="1"/>
  <c r="I46" i="3" s="1"/>
  <c r="P4" i="3"/>
  <c r="Q39" i="3"/>
  <c r="R39" i="3" s="1"/>
  <c r="S39" i="3" s="1"/>
  <c r="J38" i="3"/>
  <c r="J34" i="3"/>
  <c r="L34" i="3" s="1"/>
  <c r="C34" i="3" s="1"/>
  <c r="D34" i="3" s="1"/>
  <c r="E34" i="3" s="1"/>
  <c r="F34" i="3" s="1"/>
  <c r="O8" i="3"/>
  <c r="Q4" i="3"/>
  <c r="J6" i="3"/>
  <c r="O39" i="3"/>
  <c r="P8" i="3"/>
  <c r="R8" i="3" s="1"/>
  <c r="S8" i="3" s="1"/>
  <c r="J26" i="3"/>
  <c r="K26" i="3" s="1"/>
  <c r="J22" i="3"/>
  <c r="J18" i="3"/>
  <c r="K18" i="3" s="1"/>
  <c r="J14" i="3"/>
  <c r="L14" i="3" s="1"/>
  <c r="C14" i="3" s="1"/>
  <c r="D14" i="3" s="1"/>
  <c r="E14" i="3" s="1"/>
  <c r="F14" i="3" s="1"/>
  <c r="J10" i="3"/>
  <c r="O36" i="3"/>
  <c r="O32" i="3"/>
  <c r="O28" i="3"/>
  <c r="O24" i="3"/>
  <c r="O20" i="3"/>
  <c r="O16" i="3"/>
  <c r="O12" i="3"/>
  <c r="P36" i="3"/>
  <c r="R36" i="3" s="1"/>
  <c r="P32" i="3"/>
  <c r="R32" i="3" s="1"/>
  <c r="P28" i="3"/>
  <c r="R28" i="3" s="1"/>
  <c r="P24" i="3"/>
  <c r="R24" i="3" s="1"/>
  <c r="P20" i="3"/>
  <c r="R20" i="3" s="1"/>
  <c r="P16" i="3"/>
  <c r="R16" i="3" s="1"/>
  <c r="P12" i="3"/>
  <c r="R12" i="3" s="1"/>
  <c r="O37" i="3"/>
  <c r="O33" i="3"/>
  <c r="O29" i="3"/>
  <c r="O25" i="3"/>
  <c r="O21" i="3"/>
  <c r="O17" i="3"/>
  <c r="O13" i="3"/>
  <c r="O9" i="3"/>
  <c r="O5" i="3"/>
  <c r="P37" i="3"/>
  <c r="R37" i="3" s="1"/>
  <c r="P33" i="3"/>
  <c r="R33" i="3" s="1"/>
  <c r="P29" i="3"/>
  <c r="R29" i="3" s="1"/>
  <c r="P25" i="3"/>
  <c r="R25" i="3" s="1"/>
  <c r="S25" i="3" s="1"/>
  <c r="P21" i="3"/>
  <c r="R21" i="3" s="1"/>
  <c r="P17" i="3"/>
  <c r="R17" i="3" s="1"/>
  <c r="P13" i="3"/>
  <c r="R13" i="3" s="1"/>
  <c r="P9" i="3"/>
  <c r="R9" i="3" s="1"/>
  <c r="P5" i="3"/>
  <c r="R5" i="3" s="1"/>
  <c r="O38" i="3"/>
  <c r="O34" i="3"/>
  <c r="O30" i="3"/>
  <c r="O26" i="3"/>
  <c r="O22" i="3"/>
  <c r="O18" i="3"/>
  <c r="O14" i="3"/>
  <c r="O10" i="3"/>
  <c r="O6" i="3"/>
  <c r="P38" i="3"/>
  <c r="R38" i="3" s="1"/>
  <c r="P34" i="3"/>
  <c r="R34" i="3" s="1"/>
  <c r="P30" i="3"/>
  <c r="R30" i="3" s="1"/>
  <c r="P26" i="3"/>
  <c r="R26" i="3" s="1"/>
  <c r="S26" i="3" s="1"/>
  <c r="P22" i="3"/>
  <c r="R22" i="3" s="1"/>
  <c r="P18" i="3"/>
  <c r="R18" i="3" s="1"/>
  <c r="P14" i="3"/>
  <c r="R14" i="3" s="1"/>
  <c r="P10" i="3"/>
  <c r="R10" i="3" s="1"/>
  <c r="P6" i="3"/>
  <c r="R6" i="3" s="1"/>
  <c r="O35" i="3"/>
  <c r="O31" i="3"/>
  <c r="O27" i="3"/>
  <c r="O23" i="3"/>
  <c r="O19" i="3"/>
  <c r="O15" i="3"/>
  <c r="O11" i="3"/>
  <c r="O7" i="3"/>
  <c r="P35" i="3"/>
  <c r="R35" i="3" s="1"/>
  <c r="P31" i="3"/>
  <c r="R31" i="3" s="1"/>
  <c r="P27" i="3"/>
  <c r="R27" i="3" s="1"/>
  <c r="P23" i="3"/>
  <c r="R23" i="3" s="1"/>
  <c r="P19" i="3"/>
  <c r="R19" i="3" s="1"/>
  <c r="P15" i="3"/>
  <c r="R15" i="3" s="1"/>
  <c r="P11" i="3"/>
  <c r="R11" i="3" s="1"/>
  <c r="P7" i="3"/>
  <c r="R7" i="3" s="1"/>
  <c r="J36" i="3"/>
  <c r="L36" i="3" s="1"/>
  <c r="C36" i="3" s="1"/>
  <c r="D36" i="3" s="1"/>
  <c r="J32" i="3"/>
  <c r="J28" i="3"/>
  <c r="J31" i="3"/>
  <c r="J7" i="3"/>
  <c r="K7" i="3" s="1"/>
  <c r="J35" i="3"/>
  <c r="J4" i="3"/>
  <c r="J8" i="3"/>
  <c r="K8" i="3" s="1"/>
  <c r="J27" i="3"/>
  <c r="K27" i="3" s="1"/>
  <c r="J23" i="3"/>
  <c r="J19" i="3"/>
  <c r="J15" i="3"/>
  <c r="J11" i="3"/>
  <c r="K11" i="3" s="1"/>
  <c r="J30" i="3"/>
  <c r="L30" i="3" s="1"/>
  <c r="C30" i="3" s="1"/>
  <c r="D30" i="3" s="1"/>
  <c r="E30" i="3" s="1"/>
  <c r="F30" i="3" s="1"/>
  <c r="J39" i="3"/>
  <c r="L5" i="3"/>
  <c r="C5" i="3" s="1"/>
  <c r="D5" i="3" s="1"/>
  <c r="E5" i="3" s="1"/>
  <c r="J44" i="3" s="1"/>
  <c r="K5" i="3"/>
  <c r="K20" i="3"/>
  <c r="L16" i="3"/>
  <c r="C16" i="3" s="1"/>
  <c r="D16" i="3" s="1"/>
  <c r="E16" i="3" s="1"/>
  <c r="F16" i="3" s="1"/>
  <c r="K16" i="3"/>
  <c r="K12" i="3"/>
  <c r="L38" i="3"/>
  <c r="C38" i="3" s="1"/>
  <c r="D38" i="3" s="1"/>
  <c r="K38" i="3"/>
  <c r="K34" i="3"/>
  <c r="K30" i="3"/>
  <c r="K17" i="3"/>
  <c r="L13" i="3"/>
  <c r="C13" i="3" s="1"/>
  <c r="D13" i="3" s="1"/>
  <c r="E13" i="3" s="1"/>
  <c r="F13" i="3" s="1"/>
  <c r="K13" i="3"/>
  <c r="L9" i="3"/>
  <c r="C9" i="3" s="1"/>
  <c r="D9" i="3" s="1"/>
  <c r="E9" i="3" s="1"/>
  <c r="F9" i="3" s="1"/>
  <c r="K9" i="3"/>
  <c r="K35" i="3"/>
  <c r="K31" i="3"/>
  <c r="L31" i="3"/>
  <c r="C31" i="3" s="1"/>
  <c r="D31" i="3" s="1"/>
  <c r="E31" i="3" s="1"/>
  <c r="F31" i="3" s="1"/>
  <c r="K4" i="3"/>
  <c r="K36" i="3"/>
  <c r="K32" i="3"/>
  <c r="K28" i="3"/>
  <c r="K39" i="3"/>
  <c r="L6" i="3"/>
  <c r="C6" i="3" s="1"/>
  <c r="D6" i="3" s="1"/>
  <c r="E6" i="3" s="1"/>
  <c r="J45" i="3" s="1"/>
  <c r="O45" i="3" s="1"/>
  <c r="Q45" i="3" s="1"/>
  <c r="K6" i="3"/>
  <c r="L22" i="3"/>
  <c r="C22" i="3" s="1"/>
  <c r="D22" i="3" s="1"/>
  <c r="E22" i="3" s="1"/>
  <c r="F22" i="3" s="1"/>
  <c r="K22" i="3"/>
  <c r="K14" i="3"/>
  <c r="L10" i="3"/>
  <c r="C10" i="3" s="1"/>
  <c r="D10" i="3" s="1"/>
  <c r="E10" i="3" s="1"/>
  <c r="F10" i="3" s="1"/>
  <c r="K10" i="3"/>
  <c r="K23" i="3"/>
  <c r="K19" i="3"/>
  <c r="K15" i="3"/>
  <c r="L37" i="3"/>
  <c r="C37" i="3" s="1"/>
  <c r="D37" i="3" s="1"/>
  <c r="K37" i="3"/>
  <c r="L29" i="3"/>
  <c r="C29" i="3" s="1"/>
  <c r="D29" i="3" s="1"/>
  <c r="E29" i="3" s="1"/>
  <c r="F29" i="3" s="1"/>
  <c r="E23" i="2"/>
  <c r="E29" i="2"/>
  <c r="G29" i="2" s="1"/>
  <c r="E11" i="2"/>
  <c r="J3" i="2"/>
  <c r="L3" i="2" s="1"/>
  <c r="E17" i="2"/>
  <c r="J6" i="2"/>
  <c r="L6" i="2" s="1"/>
  <c r="K6" i="2"/>
  <c r="C29" i="2"/>
  <c r="B51" i="2"/>
  <c r="C23" i="2"/>
  <c r="G23" i="2" s="1"/>
  <c r="B29" i="2"/>
  <c r="B31" i="2" s="1"/>
  <c r="E31" i="2" s="1"/>
  <c r="F31" i="2" s="1"/>
  <c r="D50" i="2"/>
  <c r="C11" i="2"/>
  <c r="G11" i="2" s="1"/>
  <c r="C17" i="2"/>
  <c r="G17" i="2" s="1"/>
  <c r="B23" i="2"/>
  <c r="B25" i="2" s="1"/>
  <c r="C25" i="2" s="1"/>
  <c r="B11" i="2"/>
  <c r="B13" i="2" s="1"/>
  <c r="C50" i="2"/>
  <c r="E19" i="2"/>
  <c r="C19" i="2"/>
  <c r="D19" i="2" s="1"/>
  <c r="L15" i="3" l="1"/>
  <c r="C15" i="3" s="1"/>
  <c r="D15" i="3" s="1"/>
  <c r="E15" i="3" s="1"/>
  <c r="F15" i="3" s="1"/>
  <c r="L23" i="3"/>
  <c r="C23" i="3" s="1"/>
  <c r="D23" i="3" s="1"/>
  <c r="E23" i="3" s="1"/>
  <c r="F23" i="3" s="1"/>
  <c r="L8" i="3"/>
  <c r="C8" i="3" s="1"/>
  <c r="D8" i="3" s="1"/>
  <c r="E8" i="3" s="1"/>
  <c r="F8" i="3" s="1"/>
  <c r="L33" i="3"/>
  <c r="C33" i="3" s="1"/>
  <c r="D33" i="3" s="1"/>
  <c r="E33" i="3" s="1"/>
  <c r="F33" i="3" s="1"/>
  <c r="L11" i="3"/>
  <c r="C11" i="3" s="1"/>
  <c r="D11" i="3" s="1"/>
  <c r="E11" i="3" s="1"/>
  <c r="F11" i="3" s="1"/>
  <c r="L19" i="3"/>
  <c r="C19" i="3" s="1"/>
  <c r="D19" i="3" s="1"/>
  <c r="E19" i="3" s="1"/>
  <c r="F19" i="3" s="1"/>
  <c r="L18" i="3"/>
  <c r="C18" i="3" s="1"/>
  <c r="D18" i="3" s="1"/>
  <c r="E18" i="3" s="1"/>
  <c r="F18" i="3" s="1"/>
  <c r="L7" i="3"/>
  <c r="C7" i="3" s="1"/>
  <c r="D7" i="3" s="1"/>
  <c r="E7" i="3" s="1"/>
  <c r="J46" i="3" s="1"/>
  <c r="L39" i="3"/>
  <c r="C39" i="3" s="1"/>
  <c r="D39" i="3" s="1"/>
  <c r="L32" i="3"/>
  <c r="C32" i="3" s="1"/>
  <c r="D32" i="3" s="1"/>
  <c r="E32" i="3" s="1"/>
  <c r="F32" i="3" s="1"/>
  <c r="L4" i="3"/>
  <c r="C4" i="3" s="1"/>
  <c r="D4" i="3" s="1"/>
  <c r="E4" i="3" s="1"/>
  <c r="J43" i="3" s="1"/>
  <c r="O43" i="3" s="1"/>
  <c r="L35" i="3"/>
  <c r="C35" i="3" s="1"/>
  <c r="D35" i="3" s="1"/>
  <c r="E35" i="3" s="1"/>
  <c r="F35" i="3" s="1"/>
  <c r="L21" i="3"/>
  <c r="C21" i="3" s="1"/>
  <c r="D21" i="3" s="1"/>
  <c r="E21" i="3" s="1"/>
  <c r="F21" i="3" s="1"/>
  <c r="O44" i="3"/>
  <c r="L28" i="3"/>
  <c r="C28" i="3" s="1"/>
  <c r="D28" i="3" s="1"/>
  <c r="E28" i="3" s="1"/>
  <c r="F28" i="3" s="1"/>
  <c r="L46" i="3"/>
  <c r="L20" i="3"/>
  <c r="C20" i="3" s="1"/>
  <c r="D20" i="3" s="1"/>
  <c r="E20" i="3" s="1"/>
  <c r="F20" i="3" s="1"/>
  <c r="C31" i="2"/>
  <c r="D31" i="2" s="1"/>
  <c r="E25" i="2"/>
  <c r="F25" i="2" s="1"/>
  <c r="F4" i="3"/>
  <c r="F6" i="3"/>
  <c r="F5" i="3"/>
  <c r="F7" i="3"/>
  <c r="R46" i="3"/>
  <c r="S46" i="3"/>
  <c r="T46" i="3"/>
  <c r="K46" i="3"/>
  <c r="E36" i="3"/>
  <c r="E50" i="3"/>
  <c r="E37" i="3"/>
  <c r="E51" i="3"/>
  <c r="R44" i="3"/>
  <c r="V44" i="3"/>
  <c r="T44" i="3"/>
  <c r="Q44" i="3"/>
  <c r="S44" i="3"/>
  <c r="AA44" i="3"/>
  <c r="U44" i="3"/>
  <c r="E39" i="3"/>
  <c r="E53" i="3"/>
  <c r="Q43" i="3"/>
  <c r="K43" i="3"/>
  <c r="E38" i="3"/>
  <c r="E52" i="3"/>
  <c r="S45" i="3"/>
  <c r="V45" i="3"/>
  <c r="U45" i="3"/>
  <c r="T45" i="3"/>
  <c r="R45" i="3"/>
  <c r="AA45" i="3"/>
  <c r="K45" i="3"/>
  <c r="L45" i="3"/>
  <c r="H44" i="3"/>
  <c r="I44" i="3" s="1"/>
  <c r="K44" i="3" s="1"/>
  <c r="L44" i="3"/>
  <c r="R4" i="3"/>
  <c r="S4" i="3" s="1"/>
  <c r="S27" i="3"/>
  <c r="U39" i="3" s="1"/>
  <c r="T39" i="3"/>
  <c r="S10" i="3"/>
  <c r="U10" i="3" s="1"/>
  <c r="T10" i="3"/>
  <c r="S7" i="3"/>
  <c r="U7" i="3" s="1"/>
  <c r="T7" i="3"/>
  <c r="S23" i="3"/>
  <c r="T23" i="3"/>
  <c r="S6" i="3"/>
  <c r="U6" i="3" s="1"/>
  <c r="T6" i="3"/>
  <c r="S22" i="3"/>
  <c r="U22" i="3" s="1"/>
  <c r="T22" i="3"/>
  <c r="S38" i="3"/>
  <c r="U38" i="3" s="1"/>
  <c r="T38" i="3"/>
  <c r="S13" i="3"/>
  <c r="U13" i="3" s="1"/>
  <c r="T13" i="3"/>
  <c r="S29" i="3"/>
  <c r="U29" i="3" s="1"/>
  <c r="T29" i="3"/>
  <c r="S12" i="3"/>
  <c r="T12" i="3"/>
  <c r="S28" i="3"/>
  <c r="T28" i="3"/>
  <c r="S33" i="3"/>
  <c r="U33" i="3" s="1"/>
  <c r="T33" i="3"/>
  <c r="S19" i="3"/>
  <c r="U19" i="3" s="1"/>
  <c r="T19" i="3"/>
  <c r="S35" i="3"/>
  <c r="T35" i="3"/>
  <c r="S18" i="3"/>
  <c r="U18" i="3" s="1"/>
  <c r="T18" i="3"/>
  <c r="S34" i="3"/>
  <c r="T34" i="3"/>
  <c r="S9" i="3"/>
  <c r="U9" i="3" s="1"/>
  <c r="T9" i="3"/>
  <c r="S24" i="3"/>
  <c r="T4" i="3"/>
  <c r="T8" i="3"/>
  <c r="S11" i="3"/>
  <c r="T11" i="3"/>
  <c r="S17" i="3"/>
  <c r="U17" i="3" s="1"/>
  <c r="T17" i="3"/>
  <c r="S16" i="3"/>
  <c r="T16" i="3"/>
  <c r="S32" i="3"/>
  <c r="T32" i="3"/>
  <c r="S15" i="3"/>
  <c r="T15" i="3"/>
  <c r="S31" i="3"/>
  <c r="T31" i="3"/>
  <c r="S14" i="3"/>
  <c r="U14" i="3" s="1"/>
  <c r="T14" i="3"/>
  <c r="S30" i="3"/>
  <c r="U30" i="3" s="1"/>
  <c r="T30" i="3"/>
  <c r="S5" i="3"/>
  <c r="U5" i="3" s="1"/>
  <c r="T5" i="3"/>
  <c r="S21" i="3"/>
  <c r="U21" i="3" s="1"/>
  <c r="T21" i="3"/>
  <c r="S37" i="3"/>
  <c r="U37" i="3" s="1"/>
  <c r="T37" i="3"/>
  <c r="S20" i="3"/>
  <c r="U20" i="3" s="1"/>
  <c r="T20" i="3"/>
  <c r="S36" i="3"/>
  <c r="U36" i="3" s="1"/>
  <c r="T36" i="3"/>
  <c r="U32" i="3"/>
  <c r="U4" i="3"/>
  <c r="U8" i="3"/>
  <c r="U34" i="3"/>
  <c r="C51" i="2"/>
  <c r="D51" i="2"/>
  <c r="D52" i="2" s="1"/>
  <c r="C52" i="2"/>
  <c r="D29" i="2"/>
  <c r="D17" i="2"/>
  <c r="D11" i="2"/>
  <c r="H11" i="2" s="1"/>
  <c r="D23" i="2"/>
  <c r="B52" i="2"/>
  <c r="G52" i="2" s="1"/>
  <c r="H52" i="2" s="1"/>
  <c r="E13" i="2"/>
  <c r="C13" i="2"/>
  <c r="D13" i="2" s="1"/>
  <c r="F17" i="2"/>
  <c r="F23" i="2"/>
  <c r="F11" i="2"/>
  <c r="F29" i="2"/>
  <c r="G25" i="2"/>
  <c r="D25" i="2"/>
  <c r="F19" i="2"/>
  <c r="H19" i="2" s="1"/>
  <c r="G19" i="2"/>
  <c r="G31" i="2"/>
  <c r="H31" i="2"/>
  <c r="U43" i="3" l="1"/>
  <c r="H25" i="2"/>
  <c r="I52" i="2"/>
  <c r="J52" i="2"/>
  <c r="R43" i="3"/>
  <c r="S43" i="3"/>
  <c r="AA46" i="3"/>
  <c r="V46" i="3"/>
  <c r="O46" i="3"/>
  <c r="Q46" i="3" s="1"/>
  <c r="U46" i="3"/>
  <c r="T43" i="3"/>
  <c r="L43" i="3"/>
  <c r="M43" i="3" s="1"/>
  <c r="N43" i="3" s="1"/>
  <c r="V43" i="3"/>
  <c r="AA43" i="3"/>
  <c r="G32" i="2"/>
  <c r="G26" i="2"/>
  <c r="G20" i="2"/>
  <c r="M46" i="3"/>
  <c r="N46" i="3" s="1"/>
  <c r="H53" i="3"/>
  <c r="I53" i="3" s="1"/>
  <c r="K53" i="3" s="1"/>
  <c r="F36" i="3"/>
  <c r="H52" i="3"/>
  <c r="I52" i="3" s="1"/>
  <c r="K52" i="3" s="1"/>
  <c r="F38" i="3"/>
  <c r="F37" i="3"/>
  <c r="F39" i="3"/>
  <c r="H50" i="3"/>
  <c r="I50" i="3" s="1"/>
  <c r="K50" i="3" s="1"/>
  <c r="M44" i="3"/>
  <c r="N44" i="3" s="1"/>
  <c r="H51" i="3"/>
  <c r="I51" i="3" s="1"/>
  <c r="K51" i="3" s="1"/>
  <c r="M45" i="3"/>
  <c r="N45" i="3" s="1"/>
  <c r="U28" i="3"/>
  <c r="U15" i="3"/>
  <c r="U16" i="3"/>
  <c r="U11" i="3"/>
  <c r="U35" i="3"/>
  <c r="U12" i="3"/>
  <c r="U23" i="3"/>
  <c r="U31" i="3"/>
  <c r="C45" i="2"/>
  <c r="F13" i="2"/>
  <c r="H13" i="2" s="1"/>
  <c r="H14" i="2" s="1"/>
  <c r="D39" i="2" s="1"/>
  <c r="G13" i="2"/>
  <c r="G14" i="2" s="1"/>
  <c r="C39" i="2" s="1"/>
  <c r="H17" i="2"/>
  <c r="H20" i="2" s="1"/>
  <c r="D41" i="2" s="1"/>
  <c r="D37" i="2" s="1"/>
  <c r="C43" i="2"/>
  <c r="H23" i="2"/>
  <c r="H26" i="2" s="1"/>
  <c r="D43" i="2" s="1"/>
  <c r="C41" i="2"/>
  <c r="H29" i="2"/>
  <c r="H32" i="2" s="1"/>
  <c r="D45" i="2" s="1"/>
  <c r="C37" i="2" l="1"/>
  <c r="K52" i="2"/>
  <c r="I12" i="2"/>
  <c r="I30" i="2"/>
  <c r="I18" i="2"/>
  <c r="I24" i="2"/>
  <c r="G40" i="2" l="1"/>
  <c r="J24" i="2"/>
  <c r="J26" i="2" s="1"/>
  <c r="L26" i="2" s="1"/>
  <c r="I26" i="2"/>
  <c r="K26" i="2" s="1"/>
  <c r="J18" i="2"/>
  <c r="J20" i="2" s="1"/>
  <c r="L20" i="2" s="1"/>
  <c r="G39" i="2"/>
  <c r="I20" i="2"/>
  <c r="K20" i="2" s="1"/>
  <c r="I14" i="2"/>
  <c r="K14" i="2" s="1"/>
  <c r="G38" i="2"/>
  <c r="J12" i="2"/>
  <c r="J14" i="2" s="1"/>
  <c r="L14" i="2" s="1"/>
  <c r="G41" i="2"/>
  <c r="J30" i="2"/>
  <c r="J32" i="2" s="1"/>
  <c r="L32" i="2" s="1"/>
  <c r="I32" i="2"/>
  <c r="K32" i="2" s="1"/>
</calcChain>
</file>

<file path=xl/sharedStrings.xml><?xml version="1.0" encoding="utf-8"?>
<sst xmlns="http://schemas.openxmlformats.org/spreadsheetml/2006/main" count="489" uniqueCount="347">
  <si>
    <t>Nordea</t>
  </si>
  <si>
    <t>Ränta idag:</t>
  </si>
  <si>
    <t>Stadshypotek</t>
  </si>
  <si>
    <t>Räntekostnad idag:</t>
  </si>
  <si>
    <t>Swedbank</t>
  </si>
  <si>
    <t>Genomsnittsränta:</t>
  </si>
  <si>
    <t>Räntekostnad:</t>
  </si>
  <si>
    <t>Totalt:</t>
  </si>
  <si>
    <t>Kvadratmeter</t>
  </si>
  <si>
    <t>25 år</t>
  </si>
  <si>
    <t>Ränta:</t>
  </si>
  <si>
    <t>Amortering:</t>
  </si>
  <si>
    <t>Kvadratmeter:</t>
  </si>
  <si>
    <t>Lån:</t>
  </si>
  <si>
    <t>Belåning kvadrat:</t>
  </si>
  <si>
    <t>Total årskostnad kvadrat:</t>
  </si>
  <si>
    <t>Total månadskostnad kvadrat:</t>
  </si>
  <si>
    <t>Antal lägenheter:</t>
  </si>
  <si>
    <t>Personligt bolån:</t>
  </si>
  <si>
    <t>Amortering kvadrat:</t>
  </si>
  <si>
    <t>Amortering månad kvadrat:</t>
  </si>
  <si>
    <t>Ränta årskostnad kvadrat:</t>
  </si>
  <si>
    <t>Ränta månadskostnad kvadrat:</t>
  </si>
  <si>
    <t>Amortering i månaden:</t>
  </si>
  <si>
    <t>Personlig amortering år:</t>
  </si>
  <si>
    <t>Personlig årskostnad ink. Ränteavdrag:</t>
  </si>
  <si>
    <t>Personlig månadskostnad ink. Ränteavdrag:</t>
  </si>
  <si>
    <t>Tvårumslägenhet:</t>
  </si>
  <si>
    <t>Trerumslägenhet:</t>
  </si>
  <si>
    <t>Enrumslägenhet:</t>
  </si>
  <si>
    <t>Fyrumslägenhet:</t>
  </si>
  <si>
    <t>Belåning:</t>
  </si>
  <si>
    <t>Amortering år:</t>
  </si>
  <si>
    <t>Amortering månaden:</t>
  </si>
  <si>
    <t>Räntekostnad år:</t>
  </si>
  <si>
    <t>Personlig räntakostnad år:</t>
  </si>
  <si>
    <t>Personlig räntekost. i månaden:</t>
  </si>
  <si>
    <t>Räntekostnad månaden:</t>
  </si>
  <si>
    <t>Total årskostnad:</t>
  </si>
  <si>
    <t>Total månadskostnad:</t>
  </si>
  <si>
    <t>Ink. Ränteavdrag:</t>
  </si>
  <si>
    <t>Exk. Ränteavdrag:</t>
  </si>
  <si>
    <t>trerumslägenhet:</t>
  </si>
  <si>
    <t>Differens:</t>
  </si>
  <si>
    <t>Amortering 30 år:</t>
  </si>
  <si>
    <t>Totalt antal lägenheter:</t>
  </si>
  <si>
    <t>Antal fyrumslägenheter:</t>
  </si>
  <si>
    <t>Antal trerumslägenheter:</t>
  </si>
  <si>
    <t>Antal tvårumslägenheter:</t>
  </si>
  <si>
    <t>Antal enrumslägenheter:</t>
  </si>
  <si>
    <t>Årsvis:</t>
  </si>
  <si>
    <t>Månadsvis:</t>
  </si>
  <si>
    <t>Total årsavgift:</t>
  </si>
  <si>
    <t>Ny årsavgift:</t>
  </si>
  <si>
    <t>Total besparing år:</t>
  </si>
  <si>
    <t>Totalbesparing månaden:</t>
  </si>
  <si>
    <t>Ink. Avgiftssänkning</t>
  </si>
  <si>
    <t>Amorteringsfritt:</t>
  </si>
  <si>
    <t>Besparing för Föreningen:</t>
  </si>
  <si>
    <t>Total gemensam besparing:</t>
  </si>
  <si>
    <t>Per år:</t>
  </si>
  <si>
    <t>Per månad:</t>
  </si>
  <si>
    <t>Amorteringar:</t>
  </si>
  <si>
    <t>Räntekostnader:</t>
  </si>
  <si>
    <t>Per kvadrat:</t>
  </si>
  <si>
    <t>Sänkning i kronor</t>
  </si>
  <si>
    <t>per kvadrat:</t>
  </si>
  <si>
    <t>Avgiftssänkning år:</t>
  </si>
  <si>
    <t>Avgiftssänkning månaden:</t>
  </si>
  <si>
    <t xml:space="preserve">Se över möjligheten att starta en fond där lägenhetsinnehavare kan betala av sin föreningsskuld till och därigenom få föreningens amorterings </t>
  </si>
  <si>
    <t>och räntekostnader avskriven från sin årsavgift:</t>
  </si>
  <si>
    <t>Föreningen betalar sedan av lånen vid ränteförfallodag med innehavet i fonden, samtidigt tillgodoser sig föreningen den avkastning fonden</t>
  </si>
  <si>
    <t>genererar i väntan på att låneomläggningen skall göras.</t>
  </si>
  <si>
    <t>Föreningen belånad med:</t>
  </si>
  <si>
    <t>Årskostnad lån:</t>
  </si>
  <si>
    <t>Månadskostnad:</t>
  </si>
  <si>
    <t>Årsavgift:</t>
  </si>
  <si>
    <t>Månadsavgift:</t>
  </si>
  <si>
    <t>Typ:</t>
  </si>
  <si>
    <t>Differens mot idag:</t>
  </si>
  <si>
    <t>Datum</t>
  </si>
  <si>
    <t>10 år</t>
  </si>
  <si>
    <t>5 år</t>
  </si>
  <si>
    <t>3 år</t>
  </si>
  <si>
    <t>2 år</t>
  </si>
  <si>
    <t>1 år</t>
  </si>
  <si>
    <t>3 mån</t>
  </si>
  <si>
    <t>Historisk ränta SEB:</t>
  </si>
  <si>
    <t>2001 12 14</t>
  </si>
  <si>
    <t>2001 12 11</t>
  </si>
  <si>
    <t>2001 11 28</t>
  </si>
  <si>
    <t>2001 11 16</t>
  </si>
  <si>
    <t>2001 11 09</t>
  </si>
  <si>
    <t>2001 10 31</t>
  </si>
  <si>
    <t>2001 10 02</t>
  </si>
  <si>
    <t>2001 09 25</t>
  </si>
  <si>
    <t>2001 09 19</t>
  </si>
  <si>
    <t>2001 08 22</t>
  </si>
  <si>
    <t>2001 08 10</t>
  </si>
  <si>
    <t>2001 08 03</t>
  </si>
  <si>
    <t>2001 07 25</t>
  </si>
  <si>
    <t>2001 07 09</t>
  </si>
  <si>
    <t>2001 06 29</t>
  </si>
  <si>
    <t>2001 06 18</t>
  </si>
  <si>
    <t>2001 05 30</t>
  </si>
  <si>
    <t>2001 05 17</t>
  </si>
  <si>
    <t>2001 04 19</t>
  </si>
  <si>
    <t>2001 03 27</t>
  </si>
  <si>
    <t>2001 02 02</t>
  </si>
  <si>
    <t>2001 01 05</t>
  </si>
  <si>
    <t>2000 12 13</t>
  </si>
  <si>
    <t>2000 12 08</t>
  </si>
  <si>
    <t>2000 11 08</t>
  </si>
  <si>
    <t>2000 10 25</t>
  </si>
  <si>
    <t>2000 09 05</t>
  </si>
  <si>
    <t>2000 06 30</t>
  </si>
  <si>
    <t>2000 06 06</t>
  </si>
  <si>
    <t>2000 03 30</t>
  </si>
  <si>
    <t>2000 03 23</t>
  </si>
  <si>
    <t>2000 03 16</t>
  </si>
  <si>
    <t>2000 03 07</t>
  </si>
  <si>
    <t>2000 02 21</t>
  </si>
  <si>
    <t>2000 02 09</t>
  </si>
  <si>
    <t>2000 01 19</t>
  </si>
  <si>
    <t>1999 12 22</t>
  </si>
  <si>
    <t>1999 11 22</t>
  </si>
  <si>
    <t>1999 11 17</t>
  </si>
  <si>
    <t>1999 11 15</t>
  </si>
  <si>
    <t>1999 11 09</t>
  </si>
  <si>
    <t>1999 11 01</t>
  </si>
  <si>
    <t>1999 10 18</t>
  </si>
  <si>
    <t>1999 09 13</t>
  </si>
  <si>
    <t>1999 09 08</t>
  </si>
  <si>
    <t>1999 09 02</t>
  </si>
  <si>
    <t>1999 08 13</t>
  </si>
  <si>
    <t>1999 08 11</t>
  </si>
  <si>
    <t>1999 08 09</t>
  </si>
  <si>
    <t>1999 08 05</t>
  </si>
  <si>
    <t>1999 08 02</t>
  </si>
  <si>
    <t>1999 07 14</t>
  </si>
  <si>
    <t>1999 07 12</t>
  </si>
  <si>
    <t>1999 07 09</t>
  </si>
  <si>
    <t>1999 07 05</t>
  </si>
  <si>
    <t>1999 06 28</t>
  </si>
  <si>
    <t>1999 06 15</t>
  </si>
  <si>
    <t>1999 06 03</t>
  </si>
  <si>
    <t>1999 05 26</t>
  </si>
  <si>
    <t>1999 05 20</t>
  </si>
  <si>
    <t>1999 05 14</t>
  </si>
  <si>
    <t>1999 05 07</t>
  </si>
  <si>
    <t>1999 04 16</t>
  </si>
  <si>
    <t>1999 04 12</t>
  </si>
  <si>
    <t>1999 03 31</t>
  </si>
  <si>
    <t>1999 03 18</t>
  </si>
  <si>
    <t>1999 03 04</t>
  </si>
  <si>
    <t>1999 03 01</t>
  </si>
  <si>
    <t>1999 02 17</t>
  </si>
  <si>
    <t>1999 01 29</t>
  </si>
  <si>
    <t>1999 01 12</t>
  </si>
  <si>
    <t>1999 01 07</t>
  </si>
  <si>
    <t>1998 12 16</t>
  </si>
  <si>
    <t>1998 12 07</t>
  </si>
  <si>
    <t>1998 11 25</t>
  </si>
  <si>
    <t>1998 11 16</t>
  </si>
  <si>
    <t>1998 11 04</t>
  </si>
  <si>
    <t>1998 11 03</t>
  </si>
  <si>
    <t>1998 10 30</t>
  </si>
  <si>
    <t>1998 10 19</t>
  </si>
  <si>
    <t>1998 10 12</t>
  </si>
  <si>
    <t>1998 10 09</t>
  </si>
  <si>
    <t>1998 09 03</t>
  </si>
  <si>
    <t>1998 08 31</t>
  </si>
  <si>
    <t>1998 08 27</t>
  </si>
  <si>
    <t>1998 06 23</t>
  </si>
  <si>
    <t>1998 06 10</t>
  </si>
  <si>
    <t>1998 05 28</t>
  </si>
  <si>
    <t>1998 03 13</t>
  </si>
  <si>
    <t>1998 02 24</t>
  </si>
  <si>
    <t>1998 01 13</t>
  </si>
  <si>
    <t>1998 01 08</t>
  </si>
  <si>
    <t>1997 12 17</t>
  </si>
  <si>
    <t>1997 10 29</t>
  </si>
  <si>
    <t>1997 10 21</t>
  </si>
  <si>
    <t>1997 10 13</t>
  </si>
  <si>
    <t>1997 09 26</t>
  </si>
  <si>
    <t>1997 08 12</t>
  </si>
  <si>
    <t>1997 07 04</t>
  </si>
  <si>
    <t>1997 05 22</t>
  </si>
  <si>
    <t>1997 05 06</t>
  </si>
  <si>
    <t>1997 04 09</t>
  </si>
  <si>
    <t>1997 03 19</t>
  </si>
  <si>
    <t>1997 03 18</t>
  </si>
  <si>
    <t>1997 03 07</t>
  </si>
  <si>
    <t>1997 03 03</t>
  </si>
  <si>
    <t>1997 02 18</t>
  </si>
  <si>
    <t>1997 02 12</t>
  </si>
  <si>
    <t>1997 02 04</t>
  </si>
  <si>
    <t>1997 01 28</t>
  </si>
  <si>
    <t>1997 01 16</t>
  </si>
  <si>
    <t>1997 01 09</t>
  </si>
  <si>
    <t>1996 12 18</t>
  </si>
  <si>
    <t>1996 12 11</t>
  </si>
  <si>
    <t>1996 12 03</t>
  </si>
  <si>
    <t>1996 11 27</t>
  </si>
  <si>
    <t>1996 10 10</t>
  </si>
  <si>
    <t>1996 10 03</t>
  </si>
  <si>
    <t>1996 09 26</t>
  </si>
  <si>
    <t>1996 09 17</t>
  </si>
  <si>
    <t>1996 09 12</t>
  </si>
  <si>
    <t>1996 08 20</t>
  </si>
  <si>
    <t>1996 08 09</t>
  </si>
  <si>
    <t>1996 07 10</t>
  </si>
  <si>
    <t>1996 06 26</t>
  </si>
  <si>
    <t>1996 06 19</t>
  </si>
  <si>
    <t>1996 06 06</t>
  </si>
  <si>
    <t>1996 05 17</t>
  </si>
  <si>
    <t>1996 05 06</t>
  </si>
  <si>
    <t>1996 04 25</t>
  </si>
  <si>
    <t>1996 04 22</t>
  </si>
  <si>
    <t>1996 04 11</t>
  </si>
  <si>
    <t>1996 03 27</t>
  </si>
  <si>
    <t>1996 03 25</t>
  </si>
  <si>
    <t>1996 03 19</t>
  </si>
  <si>
    <t>1996 03 12</t>
  </si>
  <si>
    <t>1996 03 04</t>
  </si>
  <si>
    <t>1996 02 23</t>
  </si>
  <si>
    <t>1996 02 20</t>
  </si>
  <si>
    <t>1996 02 14</t>
  </si>
  <si>
    <t>1996 02 07</t>
  </si>
  <si>
    <t>1996 02 06</t>
  </si>
  <si>
    <t>1996 02 05</t>
  </si>
  <si>
    <t>1996 01 31</t>
  </si>
  <si>
    <t>1996 01 26</t>
  </si>
  <si>
    <t>1996 01 23</t>
  </si>
  <si>
    <t>1996 01 17</t>
  </si>
  <si>
    <t>1996 01 11</t>
  </si>
  <si>
    <t>1996 01 09</t>
  </si>
  <si>
    <t>1995 12 06</t>
  </si>
  <si>
    <t>1995 11 29</t>
  </si>
  <si>
    <t>1995 11 21</t>
  </si>
  <si>
    <t>1995 11 09</t>
  </si>
  <si>
    <t>1995 10 20</t>
  </si>
  <si>
    <t>1995 10 04</t>
  </si>
  <si>
    <t>1995 09 27</t>
  </si>
  <si>
    <t>1995 09 25</t>
  </si>
  <si>
    <t>1995 09 20</t>
  </si>
  <si>
    <t>1995 09 15</t>
  </si>
  <si>
    <t>1995 09 12</t>
  </si>
  <si>
    <t>1995 09 11</t>
  </si>
  <si>
    <t>1995 08 29</t>
  </si>
  <si>
    <t>1995 08 17</t>
  </si>
  <si>
    <t>1995 08 04</t>
  </si>
  <si>
    <t>1995 07 10</t>
  </si>
  <si>
    <t>1995 07 04</t>
  </si>
  <si>
    <t>1995 06 26</t>
  </si>
  <si>
    <t>1995 06 06</t>
  </si>
  <si>
    <t>1995 05 11</t>
  </si>
  <si>
    <t>Ränta snitt 4,65%</t>
  </si>
  <si>
    <t>(Bunden ränta årsvis är använd som genomsnittsränta)</t>
  </si>
  <si>
    <t>Gemensam årsavgift:</t>
  </si>
  <si>
    <t>Taxeringsvärde:</t>
  </si>
  <si>
    <t>Belåningsgrad:</t>
  </si>
  <si>
    <t>Andel av belåning:</t>
  </si>
  <si>
    <t>Differens månadsavgift:</t>
  </si>
  <si>
    <t>Differens årssavgift:</t>
  </si>
  <si>
    <t>Yta:</t>
  </si>
  <si>
    <t>Föreningslån:</t>
  </si>
  <si>
    <t>Ditt bolån:</t>
  </si>
  <si>
    <t>Ny avgift:</t>
  </si>
  <si>
    <t>Månadskostnad lån:</t>
  </si>
  <si>
    <t>På årsbasis:</t>
  </si>
  <si>
    <t>Bostadsrättsinnehavare bär upp egna lån:</t>
  </si>
  <si>
    <t>Din belåning:</t>
  </si>
  <si>
    <t>Amorteringsfritt med ränteavdrag:</t>
  </si>
  <si>
    <t>Mot idag:</t>
  </si>
  <si>
    <t>Föreningen bär upp lånen, de kommande 30 åren:</t>
  </si>
  <si>
    <t>Betalar allt utan lån:</t>
  </si>
  <si>
    <t>Mer i månaden</t>
  </si>
  <si>
    <t>Mer om året</t>
  </si>
  <si>
    <t>Eftersom ränteavdraget inte är säkert att det kommer bli kvar under lånets 30 år, så räknar vi inte med avdraget här.</t>
  </si>
  <si>
    <t>I eget insatt kapital blir din månadskostnad exk. Ränteavdrag: (Ink. Amortering 30 år, ränta 4,65% och ny avgift)</t>
  </si>
  <si>
    <t>MAN BÖR ALLTID AMORTERA!</t>
  </si>
  <si>
    <t>Differens medlemslån ink. ränteavdrag:</t>
  </si>
  <si>
    <t>I månaden</t>
  </si>
  <si>
    <t>Om året</t>
  </si>
  <si>
    <t>Etta</t>
  </si>
  <si>
    <t>Tvåa</t>
  </si>
  <si>
    <t>Trea</t>
  </si>
  <si>
    <t>Fyra</t>
  </si>
  <si>
    <t>Besparing på att själv bära lånet per år:</t>
  </si>
  <si>
    <t>Tilläggsinsats/Förhöjd insats:</t>
  </si>
  <si>
    <t>Höjer anskaffningsutgiften för lägenheten och minskar därmed kapitalvinstbeskattningen vid avyttring.</t>
  </si>
  <si>
    <t>Kräver 2/3 delars majoritet på stämman ink. Ett godkännande av Hyresnämnden.</t>
  </si>
  <si>
    <t>Kapitalet kan skjutas till för att amortera på befintliga lån såväl som på att utföra renoveringar.</t>
  </si>
  <si>
    <t>Vi gör detta för att lägga grunden för ett sunt och välmående boende, i framtiden skall underhållsplanen klara av att upprätthålla vår standard.</t>
  </si>
  <si>
    <t>Kapital för stambyte skall finnas för nytt stambyte om 45-50 år</t>
  </si>
  <si>
    <t>Kapital för att asfaltera alla ytor i området skall finnas om 10-15 år</t>
  </si>
  <si>
    <t>Kapital till nya fönster skall finnas om 30 år</t>
  </si>
  <si>
    <t>Kapital för ett grönare område skall finnas om 5-10 år</t>
  </si>
  <si>
    <t>Kapital för renovering av trapphus skall finns om 5-10 år</t>
  </si>
  <si>
    <t>Kapital till nya säkerhetsdörrar skall finnas om 5-10 år</t>
  </si>
  <si>
    <t>Kapital till renoveringar av balkongar skall finnas om 10-15 år</t>
  </si>
  <si>
    <t>Kapital till elsanering skall finnas om 5-10 år</t>
  </si>
  <si>
    <t>Kapital till renovering av tvättstuga skall finnas om 5-10 år</t>
  </si>
  <si>
    <t>Kapital för takomläggning  5 år</t>
  </si>
  <si>
    <t>Kapital till fasadrenovering ink. Modernare design 10-15 år</t>
  </si>
  <si>
    <t>Driftskostnader:</t>
  </si>
  <si>
    <t>Fjärrvärme</t>
  </si>
  <si>
    <t>Fastighetsskötelsel</t>
  </si>
  <si>
    <t>Lokalvård</t>
  </si>
  <si>
    <t>Reperationer</t>
  </si>
  <si>
    <t>El</t>
  </si>
  <si>
    <t>Vatten</t>
  </si>
  <si>
    <t>Sophämtning</t>
  </si>
  <si>
    <t>Förvaltningsarvoden</t>
  </si>
  <si>
    <t>Övrigt</t>
  </si>
  <si>
    <t>Om året:</t>
  </si>
  <si>
    <t>Finansiella poster:</t>
  </si>
  <si>
    <t>Drift:</t>
  </si>
  <si>
    <t>Underhåll:</t>
  </si>
  <si>
    <t>Kapital till renovering av entréer ink. Entreportar och portlås 10-15 är</t>
  </si>
  <si>
    <t xml:space="preserve"> %:</t>
  </si>
  <si>
    <t>För dig med en ink. ränteavdrag:</t>
  </si>
  <si>
    <t>För äldre delägare som betalt av sina lån:</t>
  </si>
  <si>
    <t>Bättre uppskattade siffror behöver fyllas i!</t>
  </si>
  <si>
    <t>Kostnadsreduceringar!</t>
  </si>
  <si>
    <t>Det skall vara enkelt att förstå vad och vart man betalar sin avgift till</t>
  </si>
  <si>
    <t>Det skall vara enkelt att förstå varför avgiften behöver höjas, vad är det som kostar mer, varför?!</t>
  </si>
  <si>
    <t>Kan vi göra någonting för att klara av merkostnaden utan att höja avgiften?</t>
  </si>
  <si>
    <t>Vilka framtida investeringar vill vi som förening göra, solfångare, vindkraft, parkeringshus, laddstolpar, fusionskraftverk?!</t>
  </si>
  <si>
    <t>Vad för kostnader väntar föreningen om hörnet, minimera det oväntade för att maximera kvalitén på det väntade!</t>
  </si>
  <si>
    <t>Fastighetsskötsel? Vi kan sköta vår egen trädgård så som Candide!</t>
  </si>
  <si>
    <t>Med kunskap föds engagemang och nya infallsvinklar:</t>
  </si>
  <si>
    <t xml:space="preserve">Jag vill vara med i styrelsen för jag kan… </t>
  </si>
  <si>
    <t>Jag vill hjälpa styrelsen för jag förstår att de jobbar extra för min skull!</t>
  </si>
  <si>
    <t>Vi är vår BRF!</t>
  </si>
  <si>
    <t>Lägg grunden för vår ekonomiska vision nu så kommer andra visioner på köpet!</t>
  </si>
  <si>
    <t>Vart skall vi placera vårt kapital i Underhållsplanen? Mer än 5 års framförhållning, aktiemarknaden ger otrolig avkastning!</t>
  </si>
  <si>
    <t>Vart placerar du för att har råd att göra dina investeringar, vår förening gör det samma fast i större skala, eller?!</t>
  </si>
  <si>
    <t>Föreningen bär upp lånen till kreditinstituten</t>
  </si>
  <si>
    <t>Delägarna tar över lånen, betalar av dem eller placerar dem i sina kreditinstitut</t>
  </si>
  <si>
    <t>i avdragen årsavgift</t>
  </si>
  <si>
    <t>Årsavgift</t>
  </si>
  <si>
    <t>Ny årsavgift</t>
  </si>
  <si>
    <t>per kvadrat i månaden:</t>
  </si>
  <si>
    <t>Avgiftssänkning</t>
  </si>
  <si>
    <t xml:space="preserve"> i procent: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</si>
</sst>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#,##0\ &quot;kr&quot;;\-#,##0\ &quot;kr&quot;"/>
    <numFmt numFmtId="6" formatCode="#,##0\ &quot;kr&quot;;[Red]\-#,##0\ &quot;kr&quot;"/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  <numFmt numFmtId="165" formatCode="0.0"/>
    <numFmt numFmtId="166" formatCode="#,##0.00\ &quot;kr&quot;"/>
    <numFmt numFmtId="167" formatCode="#,##0\ &quot;kr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9"/>
      <color rgb="FFFFFFFF"/>
      <name val="Arial"/>
      <family val="2"/>
    </font>
    <font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367F"/>
        <bgColor indexed="64"/>
      </patternFill>
    </fill>
    <fill>
      <patternFill patternType="solid">
        <fgColor rgb="FF02AE12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rgb="FFC2E59B"/>
        <bgColor indexed="64"/>
      </patternFill>
    </fill>
    <fill>
      <patternFill patternType="solid">
        <fgColor rgb="FFFFFF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F2929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rgb="FF999999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/>
      <right style="thick">
        <color theme="3"/>
      </right>
      <top/>
      <bottom/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theme="3"/>
      </right>
      <top style="thick">
        <color rgb="FF00B0F0"/>
      </top>
      <bottom/>
      <diagonal/>
    </border>
    <border>
      <left/>
      <right style="thick">
        <color theme="3"/>
      </right>
      <top/>
      <bottom style="thick">
        <color rgb="FF00B0F0"/>
      </bottom>
      <diagonal/>
    </border>
    <border>
      <left/>
      <right/>
      <top/>
      <bottom style="thick">
        <color theme="4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5">
    <xf numFmtId="0" fontId="0" fillId="0" borderId="0" xfId="0"/>
    <xf numFmtId="44" fontId="0" fillId="0" borderId="0" xfId="0" applyNumberFormat="1"/>
    <xf numFmtId="164" fontId="0" fillId="0" borderId="0" xfId="0" applyNumberFormat="1"/>
    <xf numFmtId="0" fontId="0" fillId="0" borderId="0" xfId="0" applyNumberFormat="1"/>
    <xf numFmtId="2" fontId="0" fillId="0" borderId="0" xfId="0" applyNumberFormat="1"/>
    <xf numFmtId="10" fontId="0" fillId="0" borderId="0" xfId="0" applyNumberFormat="1"/>
    <xf numFmtId="10" fontId="0" fillId="0" borderId="0" xfId="1" applyNumberFormat="1" applyFont="1"/>
    <xf numFmtId="1" fontId="0" fillId="0" borderId="0" xfId="0" applyNumberFormat="1"/>
    <xf numFmtId="165" fontId="0" fillId="0" borderId="0" xfId="0" applyNumberFormat="1"/>
    <xf numFmtId="0" fontId="3" fillId="0" borderId="0" xfId="0" applyFont="1"/>
    <xf numFmtId="0" fontId="4" fillId="0" borderId="0" xfId="0" applyFont="1"/>
    <xf numFmtId="167" fontId="0" fillId="0" borderId="0" xfId="0" applyNumberFormat="1"/>
    <xf numFmtId="0" fontId="0" fillId="0" borderId="0" xfId="0" applyAlignment="1">
      <alignment horizontal="left"/>
    </xf>
    <xf numFmtId="44" fontId="0" fillId="0" borderId="0" xfId="2" applyFont="1"/>
    <xf numFmtId="164" fontId="0" fillId="0" borderId="0" xfId="2" applyNumberFormat="1" applyFont="1"/>
    <xf numFmtId="164" fontId="0" fillId="2" borderId="0" xfId="0" applyNumberFormat="1" applyFill="1"/>
    <xf numFmtId="9" fontId="0" fillId="0" borderId="0" xfId="1" applyFont="1"/>
    <xf numFmtId="166" fontId="0" fillId="0" borderId="0" xfId="2" applyNumberFormat="1" applyFont="1"/>
    <xf numFmtId="0" fontId="0" fillId="0" borderId="0" xfId="0" applyFill="1"/>
    <xf numFmtId="0" fontId="4" fillId="2" borderId="0" xfId="0" applyFont="1" applyFill="1"/>
    <xf numFmtId="0" fontId="4" fillId="4" borderId="0" xfId="0" applyFont="1" applyFill="1"/>
    <xf numFmtId="0" fontId="0" fillId="4" borderId="0" xfId="0" applyFill="1"/>
    <xf numFmtId="164" fontId="0" fillId="4" borderId="0" xfId="2" applyNumberFormat="1" applyFont="1" applyFill="1"/>
    <xf numFmtId="0" fontId="4" fillId="5" borderId="0" xfId="0" applyFont="1" applyFill="1"/>
    <xf numFmtId="0" fontId="0" fillId="5" borderId="0" xfId="0" applyFill="1"/>
    <xf numFmtId="164" fontId="0" fillId="5" borderId="0" xfId="2" applyNumberFormat="1" applyFont="1" applyFill="1"/>
    <xf numFmtId="164" fontId="4" fillId="4" borderId="0" xfId="2" applyNumberFormat="1" applyFont="1" applyFill="1"/>
    <xf numFmtId="164" fontId="0" fillId="4" borderId="0" xfId="0" applyNumberFormat="1" applyFill="1"/>
    <xf numFmtId="0" fontId="4" fillId="2" borderId="0" xfId="0" applyFont="1" applyFill="1" applyAlignment="1">
      <alignment horizontal="right"/>
    </xf>
    <xf numFmtId="0" fontId="4" fillId="6" borderId="0" xfId="0" applyFont="1" applyFill="1"/>
    <xf numFmtId="1" fontId="4" fillId="6" borderId="0" xfId="0" applyNumberFormat="1" applyFont="1" applyFill="1"/>
    <xf numFmtId="167" fontId="0" fillId="6" borderId="0" xfId="0" applyNumberFormat="1" applyFill="1"/>
    <xf numFmtId="0" fontId="5" fillId="3" borderId="0" xfId="0" applyFont="1" applyFill="1"/>
    <xf numFmtId="1" fontId="5" fillId="3" borderId="0" xfId="0" applyNumberFormat="1" applyFont="1" applyFill="1"/>
    <xf numFmtId="167" fontId="2" fillId="3" borderId="0" xfId="0" applyNumberFormat="1" applyFont="1" applyFill="1"/>
    <xf numFmtId="164" fontId="2" fillId="3" borderId="0" xfId="0" applyNumberFormat="1" applyFont="1" applyFill="1"/>
    <xf numFmtId="167" fontId="3" fillId="0" borderId="0" xfId="0" applyNumberFormat="1" applyFont="1"/>
    <xf numFmtId="167" fontId="0" fillId="0" borderId="0" xfId="2" applyNumberFormat="1" applyFont="1"/>
    <xf numFmtId="0" fontId="0" fillId="0" borderId="0" xfId="2" applyNumberFormat="1" applyFont="1"/>
    <xf numFmtId="6" fontId="0" fillId="0" borderId="0" xfId="0" applyNumberFormat="1"/>
    <xf numFmtId="1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14" fontId="6" fillId="7" borderId="1" xfId="0" applyNumberFormat="1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right" vertical="top" wrapText="1"/>
    </xf>
    <xf numFmtId="0" fontId="6" fillId="7" borderId="1" xfId="0" applyFont="1" applyFill="1" applyBorder="1" applyAlignment="1">
      <alignment horizontal="center" vertical="top" wrapText="1"/>
    </xf>
    <xf numFmtId="0" fontId="7" fillId="8" borderId="0" xfId="0" applyFont="1" applyFill="1" applyAlignment="1">
      <alignment horizontal="left" vertical="center" wrapText="1" indent="1"/>
    </xf>
    <xf numFmtId="6" fontId="0" fillId="4" borderId="0" xfId="0" applyNumberFormat="1" applyFill="1"/>
    <xf numFmtId="167" fontId="0" fillId="4" borderId="0" xfId="0" applyNumberFormat="1" applyFill="1"/>
    <xf numFmtId="0" fontId="0" fillId="9" borderId="0" xfId="0" applyFill="1"/>
    <xf numFmtId="6" fontId="0" fillId="9" borderId="0" xfId="0" applyNumberFormat="1" applyFill="1"/>
    <xf numFmtId="167" fontId="0" fillId="9" borderId="0" xfId="0" applyNumberFormat="1" applyFill="1"/>
    <xf numFmtId="0" fontId="0" fillId="2" borderId="0" xfId="0" applyFill="1"/>
    <xf numFmtId="6" fontId="0" fillId="2" borderId="0" xfId="0" applyNumberFormat="1" applyFill="1"/>
    <xf numFmtId="167" fontId="0" fillId="2" borderId="0" xfId="0" applyNumberFormat="1" applyFill="1"/>
    <xf numFmtId="167" fontId="0" fillId="10" borderId="0" xfId="0" applyNumberFormat="1" applyFill="1"/>
    <xf numFmtId="0" fontId="0" fillId="10" borderId="0" xfId="0" applyFill="1"/>
    <xf numFmtId="6" fontId="0" fillId="10" borderId="0" xfId="0" applyNumberFormat="1" applyFill="1"/>
    <xf numFmtId="167" fontId="0" fillId="11" borderId="0" xfId="0" applyNumberFormat="1" applyFill="1"/>
    <xf numFmtId="0" fontId="0" fillId="11" borderId="0" xfId="0" applyFill="1"/>
    <xf numFmtId="6" fontId="0" fillId="11" borderId="0" xfId="0" applyNumberFormat="1" applyFill="1"/>
    <xf numFmtId="0" fontId="0" fillId="12" borderId="0" xfId="0" applyFill="1"/>
    <xf numFmtId="6" fontId="0" fillId="12" borderId="0" xfId="0" applyNumberFormat="1" applyFill="1"/>
    <xf numFmtId="167" fontId="0" fillId="12" borderId="0" xfId="0" applyNumberFormat="1" applyFill="1"/>
    <xf numFmtId="0" fontId="0" fillId="13" borderId="0" xfId="0" applyFill="1"/>
    <xf numFmtId="6" fontId="0" fillId="13" borderId="0" xfId="0" applyNumberFormat="1" applyFill="1"/>
    <xf numFmtId="167" fontId="0" fillId="13" borderId="0" xfId="0" applyNumberFormat="1" applyFill="1"/>
    <xf numFmtId="0" fontId="0" fillId="14" borderId="0" xfId="0" applyFill="1"/>
    <xf numFmtId="6" fontId="0" fillId="14" borderId="0" xfId="0" applyNumberFormat="1" applyFill="1"/>
    <xf numFmtId="167" fontId="0" fillId="14" borderId="0" xfId="0" applyNumberFormat="1" applyFill="1"/>
    <xf numFmtId="167" fontId="0" fillId="15" borderId="0" xfId="0" applyNumberFormat="1" applyFill="1"/>
    <xf numFmtId="0" fontId="0" fillId="15" borderId="0" xfId="0" applyFill="1"/>
    <xf numFmtId="6" fontId="0" fillId="15" borderId="0" xfId="0" applyNumberFormat="1" applyFill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6" fontId="0" fillId="9" borderId="0" xfId="0" applyNumberFormat="1" applyFill="1" applyBorder="1"/>
    <xf numFmtId="9" fontId="0" fillId="9" borderId="0" xfId="1" applyFont="1" applyFill="1" applyBorder="1"/>
    <xf numFmtId="167" fontId="0" fillId="9" borderId="0" xfId="1" applyNumberFormat="1" applyFont="1" applyFill="1" applyBorder="1"/>
    <xf numFmtId="6" fontId="0" fillId="9" borderId="4" xfId="0" applyNumberFormat="1" applyFill="1" applyBorder="1"/>
    <xf numFmtId="6" fontId="0" fillId="2" borderId="0" xfId="0" applyNumberFormat="1" applyFill="1" applyBorder="1"/>
    <xf numFmtId="9" fontId="0" fillId="2" borderId="0" xfId="1" applyFont="1" applyFill="1" applyBorder="1"/>
    <xf numFmtId="167" fontId="0" fillId="2" borderId="0" xfId="1" applyNumberFormat="1" applyFont="1" applyFill="1" applyBorder="1"/>
    <xf numFmtId="6" fontId="0" fillId="2" borderId="4" xfId="0" applyNumberFormat="1" applyFill="1" applyBorder="1"/>
    <xf numFmtId="6" fontId="0" fillId="10" borderId="0" xfId="0" applyNumberFormat="1" applyFill="1" applyBorder="1"/>
    <xf numFmtId="9" fontId="0" fillId="10" borderId="0" xfId="1" applyFont="1" applyFill="1" applyBorder="1"/>
    <xf numFmtId="167" fontId="0" fillId="10" borderId="0" xfId="1" applyNumberFormat="1" applyFont="1" applyFill="1" applyBorder="1"/>
    <xf numFmtId="6" fontId="0" fillId="10" borderId="4" xfId="0" applyNumberFormat="1" applyFill="1" applyBorder="1"/>
    <xf numFmtId="6" fontId="0" fillId="11" borderId="0" xfId="0" applyNumberFormat="1" applyFill="1" applyBorder="1"/>
    <xf numFmtId="9" fontId="0" fillId="11" borderId="0" xfId="1" applyFont="1" applyFill="1" applyBorder="1"/>
    <xf numFmtId="167" fontId="0" fillId="11" borderId="0" xfId="1" applyNumberFormat="1" applyFont="1" applyFill="1" applyBorder="1"/>
    <xf numFmtId="6" fontId="0" fillId="11" borderId="4" xfId="0" applyNumberFormat="1" applyFill="1" applyBorder="1"/>
    <xf numFmtId="6" fontId="0" fillId="12" borderId="0" xfId="0" applyNumberFormat="1" applyFill="1" applyBorder="1"/>
    <xf numFmtId="9" fontId="0" fillId="12" borderId="0" xfId="1" applyFont="1" applyFill="1" applyBorder="1"/>
    <xf numFmtId="167" fontId="0" fillId="12" borderId="0" xfId="1" applyNumberFormat="1" applyFont="1" applyFill="1" applyBorder="1"/>
    <xf numFmtId="6" fontId="0" fillId="12" borderId="4" xfId="0" applyNumberFormat="1" applyFill="1" applyBorder="1"/>
    <xf numFmtId="6" fontId="0" fillId="4" borderId="0" xfId="0" applyNumberFormat="1" applyFill="1" applyBorder="1"/>
    <xf numFmtId="9" fontId="0" fillId="4" borderId="0" xfId="1" applyFont="1" applyFill="1" applyBorder="1"/>
    <xf numFmtId="167" fontId="0" fillId="4" borderId="0" xfId="1" applyNumberFormat="1" applyFont="1" applyFill="1" applyBorder="1"/>
    <xf numFmtId="6" fontId="0" fillId="4" borderId="4" xfId="0" applyNumberFormat="1" applyFill="1" applyBorder="1"/>
    <xf numFmtId="6" fontId="0" fillId="14" borderId="0" xfId="0" applyNumberFormat="1" applyFill="1" applyBorder="1"/>
    <xf numFmtId="9" fontId="0" fillId="14" borderId="0" xfId="1" applyFont="1" applyFill="1" applyBorder="1"/>
    <xf numFmtId="167" fontId="0" fillId="14" borderId="0" xfId="1" applyNumberFormat="1" applyFont="1" applyFill="1" applyBorder="1"/>
    <xf numFmtId="6" fontId="0" fillId="14" borderId="4" xfId="0" applyNumberFormat="1" applyFill="1" applyBorder="1"/>
    <xf numFmtId="6" fontId="0" fillId="15" borderId="0" xfId="0" applyNumberFormat="1" applyFill="1" applyBorder="1"/>
    <xf numFmtId="9" fontId="0" fillId="15" borderId="0" xfId="1" applyFont="1" applyFill="1" applyBorder="1"/>
    <xf numFmtId="167" fontId="0" fillId="15" borderId="0" xfId="1" applyNumberFormat="1" applyFont="1" applyFill="1" applyBorder="1"/>
    <xf numFmtId="6" fontId="0" fillId="15" borderId="4" xfId="0" applyNumberFormat="1" applyFill="1" applyBorder="1"/>
    <xf numFmtId="6" fontId="0" fillId="13" borderId="0" xfId="0" applyNumberFormat="1" applyFill="1" applyBorder="1"/>
    <xf numFmtId="9" fontId="0" fillId="13" borderId="0" xfId="1" applyFont="1" applyFill="1" applyBorder="1"/>
    <xf numFmtId="167" fontId="0" fillId="13" borderId="0" xfId="1" applyNumberFormat="1" applyFont="1" applyFill="1" applyBorder="1"/>
    <xf numFmtId="6" fontId="0" fillId="13" borderId="4" xfId="0" applyNumberFormat="1" applyFill="1" applyBorder="1"/>
    <xf numFmtId="6" fontId="0" fillId="13" borderId="5" xfId="0" applyNumberFormat="1" applyFill="1" applyBorder="1"/>
    <xf numFmtId="9" fontId="0" fillId="13" borderId="5" xfId="1" applyFont="1" applyFill="1" applyBorder="1"/>
    <xf numFmtId="167" fontId="0" fillId="13" borderId="5" xfId="1" applyNumberFormat="1" applyFont="1" applyFill="1" applyBorder="1"/>
    <xf numFmtId="6" fontId="0" fillId="13" borderId="6" xfId="0" applyNumberFormat="1" applyFill="1" applyBorder="1"/>
    <xf numFmtId="6" fontId="0" fillId="0" borderId="2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6" fontId="0" fillId="9" borderId="9" xfId="0" applyNumberFormat="1" applyFill="1" applyBorder="1"/>
    <xf numFmtId="6" fontId="0" fillId="2" borderId="9" xfId="0" applyNumberFormat="1" applyFill="1" applyBorder="1"/>
    <xf numFmtId="6" fontId="0" fillId="10" borderId="9" xfId="0" applyNumberFormat="1" applyFill="1" applyBorder="1"/>
    <xf numFmtId="6" fontId="0" fillId="11" borderId="9" xfId="0" applyNumberFormat="1" applyFill="1" applyBorder="1"/>
    <xf numFmtId="6" fontId="0" fillId="12" borderId="9" xfId="0" applyNumberFormat="1" applyFill="1" applyBorder="1"/>
    <xf numFmtId="6" fontId="0" fillId="4" borderId="9" xfId="0" applyNumberFormat="1" applyFill="1" applyBorder="1"/>
    <xf numFmtId="6" fontId="0" fillId="14" borderId="9" xfId="0" applyNumberFormat="1" applyFill="1" applyBorder="1"/>
    <xf numFmtId="6" fontId="0" fillId="15" borderId="9" xfId="0" applyNumberFormat="1" applyFill="1" applyBorder="1"/>
    <xf numFmtId="6" fontId="0" fillId="13" borderId="9" xfId="0" applyNumberFormat="1" applyFill="1" applyBorder="1"/>
    <xf numFmtId="6" fontId="0" fillId="13" borderId="10" xfId="0" applyNumberFormat="1" applyFill="1" applyBorder="1"/>
    <xf numFmtId="6" fontId="0" fillId="13" borderId="11" xfId="0" applyNumberFormat="1" applyFill="1" applyBorder="1"/>
    <xf numFmtId="6" fontId="0" fillId="0" borderId="12" xfId="0" applyNumberFormat="1" applyBorder="1"/>
    <xf numFmtId="0" fontId="0" fillId="4" borderId="4" xfId="0" applyFill="1" applyBorder="1"/>
    <xf numFmtId="6" fontId="0" fillId="13" borderId="13" xfId="0" applyNumberFormat="1" applyFill="1" applyBorder="1"/>
    <xf numFmtId="6" fontId="0" fillId="4" borderId="0" xfId="1" applyNumberFormat="1" applyFont="1" applyFill="1" applyBorder="1"/>
    <xf numFmtId="6" fontId="0" fillId="12" borderId="0" xfId="1" applyNumberFormat="1" applyFont="1" applyFill="1" applyBorder="1"/>
    <xf numFmtId="6" fontId="0" fillId="11" borderId="0" xfId="1" applyNumberFormat="1" applyFont="1" applyFill="1" applyBorder="1"/>
    <xf numFmtId="6" fontId="0" fillId="10" borderId="0" xfId="1" applyNumberFormat="1" applyFont="1" applyFill="1" applyBorder="1"/>
    <xf numFmtId="5" fontId="0" fillId="13" borderId="0" xfId="0" applyNumberFormat="1" applyFill="1"/>
    <xf numFmtId="6" fontId="2" fillId="4" borderId="0" xfId="1" applyNumberFormat="1" applyFont="1" applyFill="1" applyBorder="1"/>
    <xf numFmtId="6" fontId="2" fillId="12" borderId="0" xfId="1" applyNumberFormat="1" applyFont="1" applyFill="1" applyBorder="1"/>
    <xf numFmtId="6" fontId="2" fillId="11" borderId="0" xfId="1" applyNumberFormat="1" applyFont="1" applyFill="1" applyBorder="1"/>
    <xf numFmtId="6" fontId="2" fillId="10" borderId="0" xfId="1" applyNumberFormat="1" applyFont="1" applyFill="1" applyBorder="1"/>
    <xf numFmtId="0" fontId="2" fillId="0" borderId="0" xfId="0" applyFont="1"/>
    <xf numFmtId="167" fontId="2" fillId="0" borderId="0" xfId="0" applyNumberFormat="1" applyFont="1"/>
    <xf numFmtId="0" fontId="0" fillId="13" borderId="0" xfId="0" applyFill="1" applyAlignment="1">
      <alignment horizontal="right"/>
    </xf>
    <xf numFmtId="9" fontId="0" fillId="9" borderId="0" xfId="1" applyFont="1" applyFill="1"/>
    <xf numFmtId="9" fontId="0" fillId="2" borderId="0" xfId="1" applyFont="1" applyFill="1"/>
    <xf numFmtId="9" fontId="0" fillId="10" borderId="0" xfId="1" applyFont="1" applyFill="1"/>
    <xf numFmtId="9" fontId="0" fillId="11" borderId="0" xfId="1" applyFont="1" applyFill="1"/>
    <xf numFmtId="9" fontId="0" fillId="12" borderId="0" xfId="1" applyFont="1" applyFill="1"/>
    <xf numFmtId="9" fontId="0" fillId="4" borderId="0" xfId="1" applyFont="1" applyFill="1"/>
    <xf numFmtId="9" fontId="0" fillId="14" borderId="0" xfId="1" applyFont="1" applyFill="1"/>
    <xf numFmtId="9" fontId="0" fillId="15" borderId="0" xfId="1" applyFont="1" applyFill="1"/>
    <xf numFmtId="9" fontId="0" fillId="13" borderId="0" xfId="1" applyFont="1" applyFill="1"/>
    <xf numFmtId="0" fontId="0" fillId="9" borderId="15" xfId="0" applyFill="1" applyBorder="1"/>
    <xf numFmtId="0" fontId="0" fillId="9" borderId="2" xfId="0" applyFill="1" applyBorder="1"/>
    <xf numFmtId="0" fontId="0" fillId="9" borderId="3" xfId="0" applyFill="1" applyBorder="1"/>
    <xf numFmtId="6" fontId="0" fillId="9" borderId="16" xfId="0" applyNumberFormat="1" applyFill="1" applyBorder="1"/>
    <xf numFmtId="167" fontId="0" fillId="9" borderId="17" xfId="0" applyNumberFormat="1" applyFill="1" applyBorder="1"/>
    <xf numFmtId="0" fontId="0" fillId="9" borderId="5" xfId="0" applyFill="1" applyBorder="1"/>
    <xf numFmtId="0" fontId="0" fillId="9" borderId="6" xfId="0" applyFill="1" applyBorder="1"/>
    <xf numFmtId="0" fontId="2" fillId="9" borderId="15" xfId="0" applyFont="1" applyFill="1" applyBorder="1"/>
    <xf numFmtId="0" fontId="2" fillId="9" borderId="3" xfId="0" applyFont="1" applyFill="1" applyBorder="1"/>
    <xf numFmtId="0" fontId="2" fillId="9" borderId="16" xfId="0" applyFont="1" applyFill="1" applyBorder="1"/>
    <xf numFmtId="0" fontId="2" fillId="9" borderId="4" xfId="0" applyFont="1" applyFill="1" applyBorder="1"/>
    <xf numFmtId="6" fontId="2" fillId="9" borderId="16" xfId="0" applyNumberFormat="1" applyFont="1" applyFill="1" applyBorder="1"/>
    <xf numFmtId="6" fontId="2" fillId="9" borderId="4" xfId="0" applyNumberFormat="1" applyFont="1" applyFill="1" applyBorder="1"/>
    <xf numFmtId="6" fontId="2" fillId="9" borderId="17" xfId="0" applyNumberFormat="1" applyFont="1" applyFill="1" applyBorder="1"/>
    <xf numFmtId="6" fontId="2" fillId="9" borderId="6" xfId="0" applyNumberFormat="1" applyFont="1" applyFill="1" applyBorder="1"/>
    <xf numFmtId="0" fontId="0" fillId="13" borderId="18" xfId="0" applyFill="1" applyBorder="1"/>
    <xf numFmtId="0" fontId="0" fillId="13" borderId="19" xfId="0" applyFill="1" applyBorder="1"/>
    <xf numFmtId="6" fontId="0" fillId="13" borderId="19" xfId="0" applyNumberFormat="1" applyFill="1" applyBorder="1"/>
    <xf numFmtId="6" fontId="0" fillId="13" borderId="20" xfId="0" applyNumberFormat="1" applyFill="1" applyBorder="1"/>
    <xf numFmtId="0" fontId="0" fillId="13" borderId="21" xfId="0" applyFill="1" applyBorder="1"/>
    <xf numFmtId="0" fontId="0" fillId="13" borderId="0" xfId="0" applyFill="1" applyBorder="1"/>
    <xf numFmtId="6" fontId="0" fillId="13" borderId="14" xfId="0" applyNumberFormat="1" applyFill="1" applyBorder="1"/>
    <xf numFmtId="167" fontId="0" fillId="0" borderId="0" xfId="0" applyNumberFormat="1" applyBorder="1"/>
    <xf numFmtId="0" fontId="0" fillId="0" borderId="22" xfId="0" applyBorder="1"/>
    <xf numFmtId="0" fontId="0" fillId="0" borderId="23" xfId="0" applyBorder="1"/>
    <xf numFmtId="167" fontId="0" fillId="0" borderId="23" xfId="0" applyNumberFormat="1" applyBorder="1"/>
    <xf numFmtId="167" fontId="0" fillId="0" borderId="24" xfId="0" applyNumberFormat="1" applyBorder="1"/>
    <xf numFmtId="0" fontId="0" fillId="0" borderId="25" xfId="0" applyBorder="1"/>
    <xf numFmtId="167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2" fillId="0" borderId="28" xfId="0" applyFont="1" applyBorder="1"/>
    <xf numFmtId="167" fontId="2" fillId="0" borderId="29" xfId="0" applyNumberFormat="1" applyFont="1" applyBorder="1"/>
    <xf numFmtId="0" fontId="8" fillId="0" borderId="30" xfId="0" applyFont="1" applyBorder="1"/>
    <xf numFmtId="0" fontId="0" fillId="0" borderId="31" xfId="0" applyBorder="1"/>
    <xf numFmtId="167" fontId="0" fillId="0" borderId="0" xfId="0" applyNumberFormat="1" applyAlignment="1">
      <alignment horizontal="left" vertical="center"/>
    </xf>
    <xf numFmtId="0" fontId="2" fillId="13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6" fontId="0" fillId="13" borderId="0" xfId="0" applyNumberFormat="1" applyFill="1" applyAlignment="1">
      <alignment horizontal="right"/>
    </xf>
    <xf numFmtId="0" fontId="0" fillId="13" borderId="0" xfId="0" applyFill="1" applyAlignment="1">
      <alignment horizontal="right"/>
    </xf>
    <xf numFmtId="0" fontId="0" fillId="9" borderId="0" xfId="0" applyFill="1" applyAlignment="1">
      <alignment horizontal="left"/>
    </xf>
    <xf numFmtId="6" fontId="2" fillId="9" borderId="0" xfId="0" applyNumberFormat="1" applyFont="1" applyFill="1" applyBorder="1" applyAlignment="1">
      <alignment horizontal="right"/>
    </xf>
    <xf numFmtId="6" fontId="0" fillId="2" borderId="0" xfId="0" applyNumberFormat="1" applyFill="1" applyBorder="1" applyAlignment="1">
      <alignment horizontal="right"/>
    </xf>
    <xf numFmtId="6" fontId="0" fillId="9" borderId="0" xfId="0" applyNumberFormat="1" applyFill="1" applyBorder="1" applyAlignment="1">
      <alignment horizontal="right"/>
    </xf>
    <xf numFmtId="6" fontId="2" fillId="2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3">
    <cellStyle name="Normal" xfId="0" builtinId="0"/>
    <cellStyle name="Procent" xfId="1" builtinId="5"/>
    <cellStyle name="Valuta" xfId="2" builtinId="4"/>
  </cellStyles>
  <dxfs count="0"/>
  <tableStyles count="0" defaultTableStyle="TableStyleMedium9" defaultPivotStyle="PivotStyleLight16"/>
  <colors>
    <mruColors>
      <color rgb="FF02AE12"/>
      <color rgb="FFFF4B4B"/>
      <color rgb="FFFF2929"/>
      <color rgb="FFFFFF85"/>
      <color rgb="FFC2E59B"/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3"/>
  <sheetViews>
    <sheetView tabSelected="1" workbookViewId="0">
      <selection activeCell="D2" sqref="D2"/>
    </sheetView>
  </sheetViews>
  <sheetFormatPr defaultRowHeight="15" x14ac:dyDescent="0.25"/>
  <cols>
    <col min="1" max="1" width="4.7109375" bestFit="1" customWidth="1"/>
    <col min="3" max="3" width="19.85546875" bestFit="1" customWidth="1"/>
    <col min="4" max="4" width="14.7109375" bestFit="1" customWidth="1"/>
    <col min="5" max="5" width="16.42578125" bestFit="1" customWidth="1"/>
    <col min="6" max="6" width="5.7109375" customWidth="1"/>
    <col min="7" max="7" width="24.140625" bestFit="1" customWidth="1"/>
    <col min="8" max="8" width="15.85546875" bestFit="1" customWidth="1"/>
    <col min="9" max="9" width="18.85546875" bestFit="1" customWidth="1"/>
    <col min="10" max="10" width="14.7109375" bestFit="1" customWidth="1"/>
    <col min="11" max="11" width="20.5703125" bestFit="1" customWidth="1"/>
    <col min="12" max="12" width="18.28515625" bestFit="1" customWidth="1"/>
    <col min="13" max="14" width="18.28515625" customWidth="1"/>
    <col min="15" max="15" width="14.5703125" customWidth="1"/>
    <col min="16" max="16" width="16.42578125" bestFit="1" customWidth="1"/>
    <col min="17" max="17" width="17.42578125" bestFit="1" customWidth="1"/>
    <col min="18" max="19" width="14.5703125" customWidth="1"/>
    <col min="20" max="20" width="19" bestFit="1" customWidth="1"/>
    <col min="21" max="21" width="22.5703125" bestFit="1" customWidth="1"/>
    <col min="22" max="22" width="5.140625" customWidth="1"/>
    <col min="23" max="23" width="4.7109375" customWidth="1"/>
    <col min="24" max="31" width="3.85546875" customWidth="1"/>
    <col min="32" max="32" width="11.5703125" bestFit="1" customWidth="1"/>
  </cols>
  <sheetData>
    <row r="1" spans="1:23" ht="15.75" thickBot="1" x14ac:dyDescent="0.3"/>
    <row r="2" spans="1:23" ht="15.75" thickTop="1" x14ac:dyDescent="0.25">
      <c r="H2" s="118" t="s">
        <v>339</v>
      </c>
      <c r="I2" s="119"/>
      <c r="J2" s="119"/>
      <c r="K2" s="119"/>
      <c r="L2" s="132"/>
      <c r="M2" s="117" t="s">
        <v>340</v>
      </c>
      <c r="N2" s="73"/>
      <c r="O2" s="73"/>
      <c r="P2" s="73"/>
      <c r="Q2" s="73"/>
      <c r="R2" s="73"/>
      <c r="S2" s="73"/>
      <c r="T2" s="73"/>
      <c r="U2" s="74"/>
    </row>
    <row r="3" spans="1:23" x14ac:dyDescent="0.25">
      <c r="A3" t="s">
        <v>78</v>
      </c>
      <c r="B3" t="s">
        <v>265</v>
      </c>
      <c r="C3" t="s">
        <v>259</v>
      </c>
      <c r="D3" t="s">
        <v>76</v>
      </c>
      <c r="E3" t="s">
        <v>77</v>
      </c>
      <c r="F3" t="s">
        <v>321</v>
      </c>
      <c r="G3" t="s">
        <v>73</v>
      </c>
      <c r="H3" s="120" t="s">
        <v>44</v>
      </c>
      <c r="I3" s="75" t="s">
        <v>257</v>
      </c>
      <c r="J3" s="75" t="s">
        <v>74</v>
      </c>
      <c r="K3" s="75" t="s">
        <v>75</v>
      </c>
      <c r="L3" s="76" t="s">
        <v>79</v>
      </c>
      <c r="M3" s="75" t="s">
        <v>262</v>
      </c>
      <c r="N3" s="75" t="s">
        <v>260</v>
      </c>
      <c r="O3" s="75" t="s">
        <v>261</v>
      </c>
      <c r="P3" s="75" t="s">
        <v>44</v>
      </c>
      <c r="Q3" s="75" t="s">
        <v>257</v>
      </c>
      <c r="R3" s="75" t="s">
        <v>74</v>
      </c>
      <c r="S3" s="75" t="s">
        <v>75</v>
      </c>
      <c r="T3" s="75" t="s">
        <v>264</v>
      </c>
      <c r="U3" s="76" t="s">
        <v>263</v>
      </c>
      <c r="V3" s="39"/>
    </row>
    <row r="4" spans="1:23" x14ac:dyDescent="0.25">
      <c r="A4" s="49">
        <v>1</v>
      </c>
      <c r="B4" s="49">
        <v>38</v>
      </c>
      <c r="C4" s="50">
        <f t="shared" ref="C4:C39" si="0">V4+L4</f>
        <v>6709392</v>
      </c>
      <c r="D4" s="51">
        <f t="shared" ref="D4:D25" si="1">(C4/12820)*B4</f>
        <v>19887.433385335415</v>
      </c>
      <c r="E4" s="51">
        <f t="shared" ref="E4:E26" si="2">D4/12</f>
        <v>1657.286115444618</v>
      </c>
      <c r="F4" s="147">
        <f t="shared" ref="F4:F6" si="3">(E4-E24)/E24</f>
        <v>-0.24315017035740527</v>
      </c>
      <c r="G4" s="50">
        <v>0</v>
      </c>
      <c r="H4" s="121">
        <f t="shared" ref="H4:H39" si="4">G4/30</f>
        <v>0</v>
      </c>
      <c r="I4" s="77">
        <f>G4*0.0465</f>
        <v>0</v>
      </c>
      <c r="J4" s="77">
        <f>H4+I4</f>
        <v>0</v>
      </c>
      <c r="K4" s="77">
        <f>J4/12</f>
        <v>0</v>
      </c>
      <c r="L4" s="80">
        <f t="shared" ref="L4:L6" si="5">J4-J24</f>
        <v>-2155500</v>
      </c>
      <c r="M4" s="77">
        <f>(G4/12820)*B4</f>
        <v>0</v>
      </c>
      <c r="N4" s="77">
        <f t="shared" ref="N4:N39" si="6">(W4/12820)*B4</f>
        <v>246021.84087363497</v>
      </c>
      <c r="O4" s="78">
        <f>M4/N4</f>
        <v>0</v>
      </c>
      <c r="P4" s="79">
        <f>M4/30</f>
        <v>0</v>
      </c>
      <c r="Q4" s="79">
        <f>M4*0.0465</f>
        <v>0</v>
      </c>
      <c r="R4" s="79">
        <f>P4+Q4</f>
        <v>0</v>
      </c>
      <c r="S4" s="79">
        <f>R4/12</f>
        <v>0</v>
      </c>
      <c r="T4" s="77">
        <f t="shared" ref="T4:T6" si="7">R4-R24</f>
        <v>-6389.1575663026524</v>
      </c>
      <c r="U4" s="80">
        <f t="shared" ref="U4:U6" si="8">S4-S24</f>
        <v>-532.4297971918877</v>
      </c>
      <c r="V4" s="39">
        <v>8864892</v>
      </c>
      <c r="W4">
        <v>83000000</v>
      </c>
    </row>
    <row r="5" spans="1:23" x14ac:dyDescent="0.25">
      <c r="A5" s="49">
        <v>2</v>
      </c>
      <c r="B5" s="49">
        <v>63</v>
      </c>
      <c r="C5" s="50">
        <f t="shared" si="0"/>
        <v>6709392</v>
      </c>
      <c r="D5" s="51">
        <f t="shared" si="1"/>
        <v>32971.271138845557</v>
      </c>
      <c r="E5" s="51">
        <f t="shared" si="2"/>
        <v>2747.6059282371298</v>
      </c>
      <c r="F5" s="147">
        <f t="shared" si="3"/>
        <v>-0.24315017035740533</v>
      </c>
      <c r="G5" s="50">
        <v>0</v>
      </c>
      <c r="H5" s="121">
        <f t="shared" si="4"/>
        <v>0</v>
      </c>
      <c r="I5" s="77">
        <f t="shared" ref="I5:I39" si="9">G5*0.0465</f>
        <v>0</v>
      </c>
      <c r="J5" s="77">
        <f t="shared" ref="J5:J39" si="10">H5+I5</f>
        <v>0</v>
      </c>
      <c r="K5" s="77">
        <f t="shared" ref="K5:K39" si="11">J5/12</f>
        <v>0</v>
      </c>
      <c r="L5" s="80">
        <f t="shared" si="5"/>
        <v>-2155500</v>
      </c>
      <c r="M5" s="77">
        <f t="shared" ref="M5:M38" si="12">(G5/12820)*B5</f>
        <v>0</v>
      </c>
      <c r="N5" s="77">
        <f t="shared" si="6"/>
        <v>407878.31513260532</v>
      </c>
      <c r="O5" s="78">
        <f t="shared" ref="O5:O39" si="13">M5/N5</f>
        <v>0</v>
      </c>
      <c r="P5" s="79">
        <f t="shared" ref="P5:P39" si="14">M5/30</f>
        <v>0</v>
      </c>
      <c r="Q5" s="79">
        <f t="shared" ref="Q5:Q39" si="15">M5*0.0465</f>
        <v>0</v>
      </c>
      <c r="R5" s="79">
        <f t="shared" ref="R5:R39" si="16">P5+Q5</f>
        <v>0</v>
      </c>
      <c r="S5" s="79">
        <f t="shared" ref="S5:S39" si="17">R5/12</f>
        <v>0</v>
      </c>
      <c r="T5" s="77">
        <f t="shared" si="7"/>
        <v>-10592.550702028082</v>
      </c>
      <c r="U5" s="80">
        <f t="shared" si="8"/>
        <v>-882.71255850234013</v>
      </c>
      <c r="V5" s="39">
        <v>8864892</v>
      </c>
      <c r="W5">
        <v>83000000</v>
      </c>
    </row>
    <row r="6" spans="1:23" x14ac:dyDescent="0.25">
      <c r="A6" s="49">
        <v>3</v>
      </c>
      <c r="B6" s="49">
        <v>77.400000000000006</v>
      </c>
      <c r="C6" s="50">
        <f t="shared" si="0"/>
        <v>6709392</v>
      </c>
      <c r="D6" s="51">
        <f t="shared" si="1"/>
        <v>40507.561684867404</v>
      </c>
      <c r="E6" s="51">
        <f t="shared" si="2"/>
        <v>3375.6301404056171</v>
      </c>
      <c r="F6" s="147">
        <f t="shared" si="3"/>
        <v>-0.24315017035740519</v>
      </c>
      <c r="G6" s="50">
        <v>0</v>
      </c>
      <c r="H6" s="121">
        <f t="shared" si="4"/>
        <v>0</v>
      </c>
      <c r="I6" s="77">
        <f t="shared" si="9"/>
        <v>0</v>
      </c>
      <c r="J6" s="77">
        <f t="shared" si="10"/>
        <v>0</v>
      </c>
      <c r="K6" s="77">
        <f t="shared" si="11"/>
        <v>0</v>
      </c>
      <c r="L6" s="80">
        <f t="shared" si="5"/>
        <v>-2155500</v>
      </c>
      <c r="M6" s="77">
        <f t="shared" si="12"/>
        <v>0</v>
      </c>
      <c r="N6" s="77">
        <f t="shared" si="6"/>
        <v>501107.64430577226</v>
      </c>
      <c r="O6" s="78">
        <f t="shared" si="13"/>
        <v>0</v>
      </c>
      <c r="P6" s="79">
        <f t="shared" si="14"/>
        <v>0</v>
      </c>
      <c r="Q6" s="79">
        <f t="shared" si="15"/>
        <v>0</v>
      </c>
      <c r="R6" s="79">
        <f t="shared" si="16"/>
        <v>0</v>
      </c>
      <c r="S6" s="79">
        <f t="shared" si="17"/>
        <v>0</v>
      </c>
      <c r="T6" s="77">
        <f t="shared" si="7"/>
        <v>-13013.705148205929</v>
      </c>
      <c r="U6" s="80">
        <f t="shared" si="8"/>
        <v>-1084.4754290171606</v>
      </c>
      <c r="V6" s="39">
        <v>8864892</v>
      </c>
      <c r="W6">
        <v>83000000</v>
      </c>
    </row>
    <row r="7" spans="1:23" x14ac:dyDescent="0.25">
      <c r="A7" s="49">
        <v>4</v>
      </c>
      <c r="B7" s="49">
        <v>100.3</v>
      </c>
      <c r="C7" s="50">
        <f t="shared" si="0"/>
        <v>6709392</v>
      </c>
      <c r="D7" s="51">
        <f t="shared" si="1"/>
        <v>52492.357067082688</v>
      </c>
      <c r="E7" s="51">
        <f t="shared" si="2"/>
        <v>4374.3630889235574</v>
      </c>
      <c r="F7" s="147">
        <f>(E7-E27)/E27</f>
        <v>-0.24315017035740544</v>
      </c>
      <c r="G7" s="50">
        <v>0</v>
      </c>
      <c r="H7" s="121">
        <f t="shared" si="4"/>
        <v>0</v>
      </c>
      <c r="I7" s="77">
        <f t="shared" si="9"/>
        <v>0</v>
      </c>
      <c r="J7" s="77">
        <f t="shared" si="10"/>
        <v>0</v>
      </c>
      <c r="K7" s="77">
        <f t="shared" si="11"/>
        <v>0</v>
      </c>
      <c r="L7" s="80">
        <f>J7-J27</f>
        <v>-2155500</v>
      </c>
      <c r="M7" s="77">
        <f t="shared" si="12"/>
        <v>0</v>
      </c>
      <c r="N7" s="77">
        <f t="shared" si="6"/>
        <v>649368.17472698912</v>
      </c>
      <c r="O7" s="78">
        <f t="shared" si="13"/>
        <v>0</v>
      </c>
      <c r="P7" s="79">
        <f t="shared" si="14"/>
        <v>0</v>
      </c>
      <c r="Q7" s="79">
        <f t="shared" si="15"/>
        <v>0</v>
      </c>
      <c r="R7" s="79">
        <f t="shared" si="16"/>
        <v>0</v>
      </c>
      <c r="S7" s="79">
        <f t="shared" si="17"/>
        <v>0</v>
      </c>
      <c r="T7" s="77">
        <f>R7-R27</f>
        <v>-16864.013260530421</v>
      </c>
      <c r="U7" s="80">
        <f>S7-S27</f>
        <v>-1405.334438377535</v>
      </c>
      <c r="V7" s="39">
        <v>8864892</v>
      </c>
      <c r="W7">
        <v>83000000</v>
      </c>
    </row>
    <row r="8" spans="1:23" x14ac:dyDescent="0.25">
      <c r="A8" s="52">
        <v>1</v>
      </c>
      <c r="B8" s="52">
        <v>38</v>
      </c>
      <c r="C8" s="53">
        <f t="shared" si="0"/>
        <v>6789225.333333333</v>
      </c>
      <c r="D8" s="54">
        <f t="shared" si="1"/>
        <v>20124.068850754029</v>
      </c>
      <c r="E8" s="54">
        <f t="shared" si="2"/>
        <v>1677.0057375628357</v>
      </c>
      <c r="F8" s="148">
        <f t="shared" ref="F8:F10" si="18">(E8-E24)/E24</f>
        <v>-0.23414460849231633</v>
      </c>
      <c r="G8" s="53">
        <v>1000000</v>
      </c>
      <c r="H8" s="122">
        <f t="shared" si="4"/>
        <v>33333.333333333336</v>
      </c>
      <c r="I8" s="81">
        <f t="shared" si="9"/>
        <v>46500</v>
      </c>
      <c r="J8" s="81">
        <f t="shared" si="10"/>
        <v>79833.333333333343</v>
      </c>
      <c r="K8" s="81">
        <f t="shared" si="11"/>
        <v>6652.7777777777783</v>
      </c>
      <c r="L8" s="84">
        <f t="shared" ref="L8:L10" si="19">J8-J24</f>
        <v>-2075666.6666666667</v>
      </c>
      <c r="M8" s="81">
        <f>(G8/12820)*B8</f>
        <v>2964.1185647425896</v>
      </c>
      <c r="N8" s="81">
        <f t="shared" si="6"/>
        <v>246021.84087363497</v>
      </c>
      <c r="O8" s="82">
        <f t="shared" si="13"/>
        <v>1.2048192771084336E-2</v>
      </c>
      <c r="P8" s="83">
        <f t="shared" si="14"/>
        <v>98.803952158086318</v>
      </c>
      <c r="Q8" s="83">
        <f t="shared" si="15"/>
        <v>137.83151326053041</v>
      </c>
      <c r="R8" s="83">
        <f t="shared" si="16"/>
        <v>236.63546541861672</v>
      </c>
      <c r="S8" s="83">
        <f t="shared" si="17"/>
        <v>19.719622118218059</v>
      </c>
      <c r="T8" s="81">
        <f t="shared" ref="T8:T10" si="20">R8-R24</f>
        <v>-6152.5221008840354</v>
      </c>
      <c r="U8" s="84">
        <f t="shared" ref="U8:U10" si="21">S8-S24</f>
        <v>-512.71017507366969</v>
      </c>
      <c r="V8" s="39">
        <v>8864892</v>
      </c>
      <c r="W8">
        <v>83000000</v>
      </c>
    </row>
    <row r="9" spans="1:23" x14ac:dyDescent="0.25">
      <c r="A9" s="52">
        <v>2</v>
      </c>
      <c r="B9" s="52">
        <v>63</v>
      </c>
      <c r="C9" s="53">
        <f t="shared" si="0"/>
        <v>6789225.333333333</v>
      </c>
      <c r="D9" s="54">
        <f t="shared" si="1"/>
        <v>33363.587831513258</v>
      </c>
      <c r="E9" s="54">
        <f t="shared" si="2"/>
        <v>2780.2989859594381</v>
      </c>
      <c r="F9" s="148">
        <f t="shared" si="18"/>
        <v>-0.23414460849231639</v>
      </c>
      <c r="G9" s="53">
        <v>1000000</v>
      </c>
      <c r="H9" s="122">
        <f t="shared" si="4"/>
        <v>33333.333333333336</v>
      </c>
      <c r="I9" s="81">
        <f t="shared" si="9"/>
        <v>46500</v>
      </c>
      <c r="J9" s="81">
        <f t="shared" si="10"/>
        <v>79833.333333333343</v>
      </c>
      <c r="K9" s="81">
        <f t="shared" si="11"/>
        <v>6652.7777777777783</v>
      </c>
      <c r="L9" s="84">
        <f t="shared" si="19"/>
        <v>-2075666.6666666667</v>
      </c>
      <c r="M9" s="81">
        <f t="shared" si="12"/>
        <v>4914.1965678627148</v>
      </c>
      <c r="N9" s="81">
        <f t="shared" si="6"/>
        <v>407878.31513260532</v>
      </c>
      <c r="O9" s="82">
        <f t="shared" si="13"/>
        <v>1.2048192771084338E-2</v>
      </c>
      <c r="P9" s="83">
        <f t="shared" si="14"/>
        <v>163.80655226209049</v>
      </c>
      <c r="Q9" s="83">
        <f t="shared" si="15"/>
        <v>228.51014040561623</v>
      </c>
      <c r="R9" s="83">
        <f t="shared" si="16"/>
        <v>392.31669266770672</v>
      </c>
      <c r="S9" s="83">
        <f t="shared" si="17"/>
        <v>32.693057722308893</v>
      </c>
      <c r="T9" s="81">
        <f t="shared" si="20"/>
        <v>-10200.234009360376</v>
      </c>
      <c r="U9" s="84">
        <f t="shared" si="21"/>
        <v>-850.01950078003119</v>
      </c>
      <c r="V9" s="39">
        <v>8864892</v>
      </c>
      <c r="W9">
        <v>83000000</v>
      </c>
    </row>
    <row r="10" spans="1:23" x14ac:dyDescent="0.25">
      <c r="A10" s="52">
        <v>3</v>
      </c>
      <c r="B10" s="52">
        <v>77.400000000000006</v>
      </c>
      <c r="C10" s="53">
        <f t="shared" si="0"/>
        <v>6789225.333333333</v>
      </c>
      <c r="D10" s="54">
        <f t="shared" si="1"/>
        <v>40989.550764430576</v>
      </c>
      <c r="E10" s="54">
        <f t="shared" si="2"/>
        <v>3415.7958970358814</v>
      </c>
      <c r="F10" s="148">
        <f t="shared" si="18"/>
        <v>-0.23414460849231633</v>
      </c>
      <c r="G10" s="53">
        <v>1000000</v>
      </c>
      <c r="H10" s="122">
        <f t="shared" si="4"/>
        <v>33333.333333333336</v>
      </c>
      <c r="I10" s="81">
        <f t="shared" si="9"/>
        <v>46500</v>
      </c>
      <c r="J10" s="81">
        <f t="shared" si="10"/>
        <v>79833.333333333343</v>
      </c>
      <c r="K10" s="81">
        <f t="shared" si="11"/>
        <v>6652.7777777777783</v>
      </c>
      <c r="L10" s="84">
        <f t="shared" si="19"/>
        <v>-2075666.6666666667</v>
      </c>
      <c r="M10" s="81">
        <f t="shared" si="12"/>
        <v>6037.4414976599073</v>
      </c>
      <c r="N10" s="81">
        <f t="shared" si="6"/>
        <v>501107.64430577226</v>
      </c>
      <c r="O10" s="82">
        <f t="shared" si="13"/>
        <v>1.2048192771084338E-2</v>
      </c>
      <c r="P10" s="83">
        <f t="shared" si="14"/>
        <v>201.24804992199691</v>
      </c>
      <c r="Q10" s="83">
        <f t="shared" si="15"/>
        <v>280.74102964118566</v>
      </c>
      <c r="R10" s="83">
        <f t="shared" si="16"/>
        <v>481.9890795631826</v>
      </c>
      <c r="S10" s="83">
        <f t="shared" si="17"/>
        <v>40.165756630265214</v>
      </c>
      <c r="T10" s="81">
        <f t="shared" si="20"/>
        <v>-12531.716068642747</v>
      </c>
      <c r="U10" s="84">
        <f t="shared" si="21"/>
        <v>-1044.3096723868955</v>
      </c>
      <c r="V10" s="39">
        <v>8864892</v>
      </c>
      <c r="W10">
        <v>83000000</v>
      </c>
    </row>
    <row r="11" spans="1:23" x14ac:dyDescent="0.25">
      <c r="A11" s="52">
        <v>4</v>
      </c>
      <c r="B11" s="52">
        <v>100.3</v>
      </c>
      <c r="C11" s="53">
        <f t="shared" si="0"/>
        <v>6789225.333333333</v>
      </c>
      <c r="D11" s="54">
        <f t="shared" si="1"/>
        <v>53116.950150806028</v>
      </c>
      <c r="E11" s="54">
        <f t="shared" si="2"/>
        <v>4426.412512567169</v>
      </c>
      <c r="F11" s="148">
        <f>(E11-E27)/E27</f>
        <v>-0.23414460849231647</v>
      </c>
      <c r="G11" s="53">
        <v>1000000</v>
      </c>
      <c r="H11" s="122">
        <f t="shared" si="4"/>
        <v>33333.333333333336</v>
      </c>
      <c r="I11" s="81">
        <f t="shared" si="9"/>
        <v>46500</v>
      </c>
      <c r="J11" s="81">
        <f t="shared" si="10"/>
        <v>79833.333333333343</v>
      </c>
      <c r="K11" s="81">
        <f t="shared" si="11"/>
        <v>6652.7777777777783</v>
      </c>
      <c r="L11" s="84">
        <f>J11-J27</f>
        <v>-2075666.6666666667</v>
      </c>
      <c r="M11" s="81">
        <f t="shared" si="12"/>
        <v>7823.7129485179403</v>
      </c>
      <c r="N11" s="81">
        <f t="shared" si="6"/>
        <v>649368.17472698912</v>
      </c>
      <c r="O11" s="82">
        <f t="shared" si="13"/>
        <v>1.2048192771084336E-2</v>
      </c>
      <c r="P11" s="83">
        <f t="shared" si="14"/>
        <v>260.79043161726469</v>
      </c>
      <c r="Q11" s="83">
        <f t="shared" si="15"/>
        <v>363.80265210608422</v>
      </c>
      <c r="R11" s="83">
        <f t="shared" si="16"/>
        <v>624.59308372334885</v>
      </c>
      <c r="S11" s="83">
        <f t="shared" si="17"/>
        <v>52.049423643612407</v>
      </c>
      <c r="T11" s="81">
        <f>R11-R27</f>
        <v>-16239.420176807072</v>
      </c>
      <c r="U11" s="84">
        <f>S11-S27</f>
        <v>-1353.2850147339225</v>
      </c>
      <c r="V11" s="39">
        <v>8864892</v>
      </c>
      <c r="W11">
        <v>83000000</v>
      </c>
    </row>
    <row r="12" spans="1:23" x14ac:dyDescent="0.25">
      <c r="A12" s="56">
        <v>1</v>
      </c>
      <c r="B12" s="56">
        <v>38</v>
      </c>
      <c r="C12" s="57">
        <f t="shared" si="0"/>
        <v>7108558.666666666</v>
      </c>
      <c r="D12" s="55">
        <f t="shared" si="1"/>
        <v>21070.610712428497</v>
      </c>
      <c r="E12" s="55">
        <f t="shared" si="2"/>
        <v>1755.884226035708</v>
      </c>
      <c r="F12" s="149">
        <f t="shared" ref="F12:F14" si="22">(E12-E24)/E24</f>
        <v>-0.19812236103195996</v>
      </c>
      <c r="G12" s="57">
        <v>5000000</v>
      </c>
      <c r="H12" s="123">
        <f t="shared" si="4"/>
        <v>166666.66666666666</v>
      </c>
      <c r="I12" s="85">
        <f t="shared" si="9"/>
        <v>232500</v>
      </c>
      <c r="J12" s="85">
        <f t="shared" si="10"/>
        <v>399166.66666666663</v>
      </c>
      <c r="K12" s="85">
        <f t="shared" si="11"/>
        <v>33263.888888888883</v>
      </c>
      <c r="L12" s="88">
        <f t="shared" ref="L12:L14" si="23">J12-J24</f>
        <v>-1756333.3333333335</v>
      </c>
      <c r="M12" s="85">
        <f t="shared" si="12"/>
        <v>14820.592823712948</v>
      </c>
      <c r="N12" s="85">
        <f t="shared" si="6"/>
        <v>246021.84087363497</v>
      </c>
      <c r="O12" s="86">
        <f t="shared" si="13"/>
        <v>6.0240963855421679E-2</v>
      </c>
      <c r="P12" s="87">
        <f t="shared" si="14"/>
        <v>494.01976079043163</v>
      </c>
      <c r="Q12" s="87">
        <f t="shared" si="15"/>
        <v>689.15756630265207</v>
      </c>
      <c r="R12" s="87">
        <f t="shared" si="16"/>
        <v>1183.1773270930837</v>
      </c>
      <c r="S12" s="87">
        <f t="shared" si="17"/>
        <v>98.598110591090304</v>
      </c>
      <c r="T12" s="85">
        <f t="shared" ref="T12:T14" si="24">R12-R24</f>
        <v>-5205.9802392095689</v>
      </c>
      <c r="U12" s="88">
        <f t="shared" ref="U12:U14" si="25">S12-S24</f>
        <v>-433.83168660079741</v>
      </c>
      <c r="V12" s="39">
        <v>8864892</v>
      </c>
      <c r="W12">
        <v>83000000</v>
      </c>
    </row>
    <row r="13" spans="1:23" x14ac:dyDescent="0.25">
      <c r="A13" s="56">
        <v>2</v>
      </c>
      <c r="B13" s="56">
        <v>63</v>
      </c>
      <c r="C13" s="57">
        <f t="shared" si="0"/>
        <v>7108558.666666666</v>
      </c>
      <c r="D13" s="55">
        <f t="shared" si="1"/>
        <v>34932.854602184088</v>
      </c>
      <c r="E13" s="55">
        <f t="shared" si="2"/>
        <v>2911.0712168486739</v>
      </c>
      <c r="F13" s="149">
        <f t="shared" si="22"/>
        <v>-0.19812236103195999</v>
      </c>
      <c r="G13" s="57">
        <v>5000000</v>
      </c>
      <c r="H13" s="123">
        <f t="shared" si="4"/>
        <v>166666.66666666666</v>
      </c>
      <c r="I13" s="85">
        <f t="shared" si="9"/>
        <v>232500</v>
      </c>
      <c r="J13" s="85">
        <f t="shared" si="10"/>
        <v>399166.66666666663</v>
      </c>
      <c r="K13" s="85">
        <f t="shared" si="11"/>
        <v>33263.888888888883</v>
      </c>
      <c r="L13" s="88">
        <f t="shared" si="23"/>
        <v>-1756333.3333333335</v>
      </c>
      <c r="M13" s="85">
        <f t="shared" si="12"/>
        <v>24570.982839313572</v>
      </c>
      <c r="N13" s="85">
        <f t="shared" si="6"/>
        <v>407878.31513260532</v>
      </c>
      <c r="O13" s="86">
        <f t="shared" si="13"/>
        <v>6.0240963855421686E-2</v>
      </c>
      <c r="P13" s="87">
        <f t="shared" si="14"/>
        <v>819.03276131045243</v>
      </c>
      <c r="Q13" s="87">
        <f t="shared" si="15"/>
        <v>1142.5507020280811</v>
      </c>
      <c r="R13" s="87">
        <f t="shared" si="16"/>
        <v>1961.5834633385334</v>
      </c>
      <c r="S13" s="87">
        <f t="shared" si="17"/>
        <v>163.46528861154445</v>
      </c>
      <c r="T13" s="85">
        <f t="shared" si="24"/>
        <v>-8630.967238689549</v>
      </c>
      <c r="U13" s="88">
        <f t="shared" si="25"/>
        <v>-719.24726989079568</v>
      </c>
      <c r="V13" s="39">
        <v>8864892</v>
      </c>
      <c r="W13">
        <v>83000000</v>
      </c>
    </row>
    <row r="14" spans="1:23" x14ac:dyDescent="0.25">
      <c r="A14" s="56">
        <v>3</v>
      </c>
      <c r="B14" s="56">
        <v>77.400000000000006</v>
      </c>
      <c r="C14" s="57">
        <f t="shared" si="0"/>
        <v>7108558.666666666</v>
      </c>
      <c r="D14" s="55">
        <f t="shared" si="1"/>
        <v>42917.507082683311</v>
      </c>
      <c r="E14" s="55">
        <f t="shared" si="2"/>
        <v>3576.4589235569424</v>
      </c>
      <c r="F14" s="149">
        <f t="shared" si="22"/>
        <v>-0.19812236103195993</v>
      </c>
      <c r="G14" s="57">
        <v>5000000</v>
      </c>
      <c r="H14" s="123">
        <f t="shared" si="4"/>
        <v>166666.66666666666</v>
      </c>
      <c r="I14" s="85">
        <f t="shared" si="9"/>
        <v>232500</v>
      </c>
      <c r="J14" s="85">
        <f t="shared" si="10"/>
        <v>399166.66666666663</v>
      </c>
      <c r="K14" s="85">
        <f t="shared" si="11"/>
        <v>33263.888888888883</v>
      </c>
      <c r="L14" s="88">
        <f t="shared" si="23"/>
        <v>-1756333.3333333335</v>
      </c>
      <c r="M14" s="85">
        <f t="shared" si="12"/>
        <v>30187.207488299533</v>
      </c>
      <c r="N14" s="85">
        <f t="shared" si="6"/>
        <v>501107.64430577226</v>
      </c>
      <c r="O14" s="86">
        <f t="shared" si="13"/>
        <v>6.0240963855421686E-2</v>
      </c>
      <c r="P14" s="87">
        <f t="shared" si="14"/>
        <v>1006.2402496099844</v>
      </c>
      <c r="Q14" s="87">
        <f t="shared" si="15"/>
        <v>1403.7051482059283</v>
      </c>
      <c r="R14" s="87">
        <f t="shared" si="16"/>
        <v>2409.9453978159127</v>
      </c>
      <c r="S14" s="87">
        <f t="shared" si="17"/>
        <v>200.82878315132606</v>
      </c>
      <c r="T14" s="85">
        <f t="shared" si="24"/>
        <v>-10603.759750390016</v>
      </c>
      <c r="U14" s="88">
        <f t="shared" si="25"/>
        <v>-883.64664586583456</v>
      </c>
      <c r="V14" s="39">
        <v>8864892</v>
      </c>
      <c r="W14">
        <v>83000000</v>
      </c>
    </row>
    <row r="15" spans="1:23" x14ac:dyDescent="0.25">
      <c r="A15" s="56">
        <v>4</v>
      </c>
      <c r="B15" s="56">
        <v>100.3</v>
      </c>
      <c r="C15" s="57">
        <f t="shared" si="0"/>
        <v>7108558.666666666</v>
      </c>
      <c r="D15" s="55">
        <f t="shared" si="1"/>
        <v>55615.32248569942</v>
      </c>
      <c r="E15" s="55">
        <f t="shared" si="2"/>
        <v>4634.610207141618</v>
      </c>
      <c r="F15" s="149">
        <f>(E15-E27)/E27</f>
        <v>-0.19812236103196024</v>
      </c>
      <c r="G15" s="57">
        <v>5000000</v>
      </c>
      <c r="H15" s="123">
        <f t="shared" si="4"/>
        <v>166666.66666666666</v>
      </c>
      <c r="I15" s="85">
        <f t="shared" si="9"/>
        <v>232500</v>
      </c>
      <c r="J15" s="85">
        <f t="shared" si="10"/>
        <v>399166.66666666663</v>
      </c>
      <c r="K15" s="85">
        <f t="shared" si="11"/>
        <v>33263.888888888883</v>
      </c>
      <c r="L15" s="88">
        <f>J15-J27</f>
        <v>-1756333.3333333335</v>
      </c>
      <c r="M15" s="85">
        <f t="shared" si="12"/>
        <v>39118.564742589704</v>
      </c>
      <c r="N15" s="85">
        <f t="shared" si="6"/>
        <v>649368.17472698912</v>
      </c>
      <c r="O15" s="86">
        <f t="shared" si="13"/>
        <v>6.0240963855421686E-2</v>
      </c>
      <c r="P15" s="87">
        <f t="shared" si="14"/>
        <v>1303.9521580863234</v>
      </c>
      <c r="Q15" s="87">
        <f t="shared" si="15"/>
        <v>1819.0132605304211</v>
      </c>
      <c r="R15" s="87">
        <f t="shared" si="16"/>
        <v>3122.9654186167445</v>
      </c>
      <c r="S15" s="87">
        <f t="shared" si="17"/>
        <v>260.24711821806204</v>
      </c>
      <c r="T15" s="85">
        <f>R15-R27</f>
        <v>-13741.047841913676</v>
      </c>
      <c r="U15" s="88">
        <f>S15-S27</f>
        <v>-1145.0873201594729</v>
      </c>
      <c r="V15" s="39">
        <v>8864892</v>
      </c>
      <c r="W15">
        <v>83000000</v>
      </c>
    </row>
    <row r="16" spans="1:23" x14ac:dyDescent="0.25">
      <c r="A16" s="59">
        <v>1</v>
      </c>
      <c r="B16" s="59">
        <v>38</v>
      </c>
      <c r="C16" s="60">
        <f t="shared" si="0"/>
        <v>7507725.333333333</v>
      </c>
      <c r="D16" s="58">
        <f t="shared" si="1"/>
        <v>22253.78803952158</v>
      </c>
      <c r="E16" s="58">
        <f t="shared" si="2"/>
        <v>1854.4823366267983</v>
      </c>
      <c r="F16" s="150">
        <f t="shared" ref="F16:F18" si="26">(E16-E24)/E24</f>
        <v>-0.15309455170651454</v>
      </c>
      <c r="G16" s="60">
        <v>10000000</v>
      </c>
      <c r="H16" s="124">
        <f t="shared" si="4"/>
        <v>333333.33333333331</v>
      </c>
      <c r="I16" s="89">
        <f t="shared" si="9"/>
        <v>465000</v>
      </c>
      <c r="J16" s="89">
        <f t="shared" si="10"/>
        <v>798333.33333333326</v>
      </c>
      <c r="K16" s="89">
        <f t="shared" si="11"/>
        <v>66527.777777777766</v>
      </c>
      <c r="L16" s="92">
        <f t="shared" ref="L16:L18" si="27">J16-J24</f>
        <v>-1357166.6666666667</v>
      </c>
      <c r="M16" s="89">
        <f t="shared" si="12"/>
        <v>29641.185647425897</v>
      </c>
      <c r="N16" s="89">
        <f t="shared" si="6"/>
        <v>246021.84087363497</v>
      </c>
      <c r="O16" s="90">
        <f t="shared" si="13"/>
        <v>0.12048192771084336</v>
      </c>
      <c r="P16" s="91">
        <f t="shared" si="14"/>
        <v>988.03952158086327</v>
      </c>
      <c r="Q16" s="91">
        <f t="shared" si="15"/>
        <v>1378.3151326053041</v>
      </c>
      <c r="R16" s="91">
        <f t="shared" si="16"/>
        <v>2366.3546541861674</v>
      </c>
      <c r="S16" s="91">
        <f t="shared" si="17"/>
        <v>197.19622118218061</v>
      </c>
      <c r="T16" s="89">
        <f t="shared" ref="T16:T18" si="28">R16-R24</f>
        <v>-4022.802912116485</v>
      </c>
      <c r="U16" s="92">
        <f>S16-S24</f>
        <v>-335.23357600970712</v>
      </c>
      <c r="V16" s="39">
        <v>8864892</v>
      </c>
      <c r="W16">
        <v>83000000</v>
      </c>
    </row>
    <row r="17" spans="1:23" x14ac:dyDescent="0.25">
      <c r="A17" s="59">
        <v>2</v>
      </c>
      <c r="B17" s="59">
        <v>63</v>
      </c>
      <c r="C17" s="60">
        <f t="shared" si="0"/>
        <v>7507725.333333333</v>
      </c>
      <c r="D17" s="58">
        <f t="shared" si="1"/>
        <v>36894.43806552262</v>
      </c>
      <c r="E17" s="58">
        <f t="shared" si="2"/>
        <v>3074.5365054602185</v>
      </c>
      <c r="F17" s="150">
        <f t="shared" si="26"/>
        <v>-0.15309455170651454</v>
      </c>
      <c r="G17" s="60">
        <v>10000000</v>
      </c>
      <c r="H17" s="124">
        <f t="shared" si="4"/>
        <v>333333.33333333331</v>
      </c>
      <c r="I17" s="89">
        <f t="shared" si="9"/>
        <v>465000</v>
      </c>
      <c r="J17" s="89">
        <f t="shared" si="10"/>
        <v>798333.33333333326</v>
      </c>
      <c r="K17" s="89">
        <f t="shared" si="11"/>
        <v>66527.777777777766</v>
      </c>
      <c r="L17" s="92">
        <f t="shared" si="27"/>
        <v>-1357166.6666666667</v>
      </c>
      <c r="M17" s="89">
        <f t="shared" si="12"/>
        <v>49141.965678627144</v>
      </c>
      <c r="N17" s="89">
        <f t="shared" si="6"/>
        <v>407878.31513260532</v>
      </c>
      <c r="O17" s="90">
        <f t="shared" si="13"/>
        <v>0.12048192771084337</v>
      </c>
      <c r="P17" s="91">
        <f t="shared" si="14"/>
        <v>1638.0655226209049</v>
      </c>
      <c r="Q17" s="91">
        <f t="shared" si="15"/>
        <v>2285.1014040561622</v>
      </c>
      <c r="R17" s="91">
        <f t="shared" si="16"/>
        <v>3923.1669266770668</v>
      </c>
      <c r="S17" s="91">
        <f t="shared" si="17"/>
        <v>326.9305772230889</v>
      </c>
      <c r="T17" s="89">
        <f t="shared" si="28"/>
        <v>-6669.3837753510152</v>
      </c>
      <c r="U17" s="92">
        <f>S17-S25</f>
        <v>-555.78198127925123</v>
      </c>
      <c r="V17" s="39">
        <v>8864892</v>
      </c>
      <c r="W17">
        <v>83000000</v>
      </c>
    </row>
    <row r="18" spans="1:23" x14ac:dyDescent="0.25">
      <c r="A18" s="59">
        <v>3</v>
      </c>
      <c r="B18" s="59">
        <v>77.400000000000006</v>
      </c>
      <c r="C18" s="60">
        <f t="shared" si="0"/>
        <v>7507725.333333333</v>
      </c>
      <c r="D18" s="58">
        <f t="shared" si="1"/>
        <v>45327.452480499225</v>
      </c>
      <c r="E18" s="58">
        <f t="shared" si="2"/>
        <v>3777.2877067082686</v>
      </c>
      <c r="F18" s="150">
        <f t="shared" si="26"/>
        <v>-0.15309455170651445</v>
      </c>
      <c r="G18" s="60">
        <v>10000000</v>
      </c>
      <c r="H18" s="124">
        <f t="shared" si="4"/>
        <v>333333.33333333331</v>
      </c>
      <c r="I18" s="89">
        <f t="shared" si="9"/>
        <v>465000</v>
      </c>
      <c r="J18" s="89">
        <f t="shared" si="10"/>
        <v>798333.33333333326</v>
      </c>
      <c r="K18" s="89">
        <f t="shared" si="11"/>
        <v>66527.777777777766</v>
      </c>
      <c r="L18" s="92">
        <f t="shared" si="27"/>
        <v>-1357166.6666666667</v>
      </c>
      <c r="M18" s="89">
        <f t="shared" si="12"/>
        <v>60374.414976599066</v>
      </c>
      <c r="N18" s="89">
        <f t="shared" si="6"/>
        <v>501107.64430577226</v>
      </c>
      <c r="O18" s="90">
        <f t="shared" si="13"/>
        <v>0.12048192771084337</v>
      </c>
      <c r="P18" s="91">
        <f t="shared" si="14"/>
        <v>2012.4804992199688</v>
      </c>
      <c r="Q18" s="91">
        <f t="shared" si="15"/>
        <v>2807.4102964118565</v>
      </c>
      <c r="R18" s="91">
        <f t="shared" si="16"/>
        <v>4819.8907956318253</v>
      </c>
      <c r="S18" s="91">
        <f t="shared" si="17"/>
        <v>401.65756630265213</v>
      </c>
      <c r="T18" s="89">
        <f t="shared" si="28"/>
        <v>-8193.8143525741034</v>
      </c>
      <c r="U18" s="92">
        <f>S18-S26</f>
        <v>-682.81786271450846</v>
      </c>
      <c r="V18" s="39">
        <v>8864892</v>
      </c>
      <c r="W18">
        <v>83000000</v>
      </c>
    </row>
    <row r="19" spans="1:23" x14ac:dyDescent="0.25">
      <c r="A19" s="59">
        <v>4</v>
      </c>
      <c r="B19" s="59">
        <v>100.3</v>
      </c>
      <c r="C19" s="60">
        <f t="shared" si="0"/>
        <v>7507725.333333333</v>
      </c>
      <c r="D19" s="58">
        <f t="shared" si="1"/>
        <v>58738.287904316174</v>
      </c>
      <c r="E19" s="58">
        <f t="shared" si="2"/>
        <v>4894.8573253596815</v>
      </c>
      <c r="F19" s="150">
        <f>(E19-E27)/E27</f>
        <v>-0.15309455170651456</v>
      </c>
      <c r="G19" s="60">
        <v>10000000</v>
      </c>
      <c r="H19" s="124">
        <f t="shared" si="4"/>
        <v>333333.33333333331</v>
      </c>
      <c r="I19" s="89">
        <f t="shared" si="9"/>
        <v>465000</v>
      </c>
      <c r="J19" s="89">
        <f t="shared" si="10"/>
        <v>798333.33333333326</v>
      </c>
      <c r="K19" s="89">
        <f t="shared" si="11"/>
        <v>66527.777777777766</v>
      </c>
      <c r="L19" s="92">
        <f>J19-J27</f>
        <v>-1357166.6666666667</v>
      </c>
      <c r="M19" s="89">
        <f t="shared" si="12"/>
        <v>78237.129485179408</v>
      </c>
      <c r="N19" s="89">
        <f t="shared" si="6"/>
        <v>649368.17472698912</v>
      </c>
      <c r="O19" s="90">
        <f t="shared" si="13"/>
        <v>0.12048192771084337</v>
      </c>
      <c r="P19" s="91">
        <f t="shared" si="14"/>
        <v>2607.9043161726468</v>
      </c>
      <c r="Q19" s="91">
        <f t="shared" si="15"/>
        <v>3638.0265210608422</v>
      </c>
      <c r="R19" s="91">
        <f t="shared" si="16"/>
        <v>6245.930837233489</v>
      </c>
      <c r="S19" s="91">
        <f t="shared" si="17"/>
        <v>520.49423643612408</v>
      </c>
      <c r="T19" s="89">
        <f>R19-R27</f>
        <v>-10618.082423296932</v>
      </c>
      <c r="U19" s="92">
        <f>S19-S27</f>
        <v>-884.8402019414109</v>
      </c>
      <c r="V19" s="39">
        <v>8864892</v>
      </c>
      <c r="W19">
        <v>83000000</v>
      </c>
    </row>
    <row r="20" spans="1:23" x14ac:dyDescent="0.25">
      <c r="A20" s="61">
        <v>1</v>
      </c>
      <c r="B20" s="61">
        <v>38</v>
      </c>
      <c r="C20" s="62">
        <f t="shared" si="0"/>
        <v>8306058.666666666</v>
      </c>
      <c r="D20" s="63">
        <f t="shared" si="1"/>
        <v>24620.142693707749</v>
      </c>
      <c r="E20" s="63">
        <f t="shared" si="2"/>
        <v>2051.6785578089789</v>
      </c>
      <c r="F20" s="151">
        <f t="shared" ref="F20:F22" si="29">(E20-E24)/E24</f>
        <v>-6.3038933055623664E-2</v>
      </c>
      <c r="G20" s="62">
        <v>20000000</v>
      </c>
      <c r="H20" s="125">
        <f t="shared" si="4"/>
        <v>666666.66666666663</v>
      </c>
      <c r="I20" s="93">
        <f t="shared" si="9"/>
        <v>930000</v>
      </c>
      <c r="J20" s="93">
        <f t="shared" si="10"/>
        <v>1596666.6666666665</v>
      </c>
      <c r="K20" s="93">
        <f t="shared" si="11"/>
        <v>133055.55555555553</v>
      </c>
      <c r="L20" s="96">
        <f t="shared" ref="L20:L22" si="30">J20-J24</f>
        <v>-558833.33333333349</v>
      </c>
      <c r="M20" s="93">
        <f t="shared" si="12"/>
        <v>59282.371294851793</v>
      </c>
      <c r="N20" s="93">
        <f t="shared" si="6"/>
        <v>246021.84087363497</v>
      </c>
      <c r="O20" s="94">
        <f t="shared" si="13"/>
        <v>0.24096385542168672</v>
      </c>
      <c r="P20" s="95">
        <f t="shared" si="14"/>
        <v>1976.0790431617265</v>
      </c>
      <c r="Q20" s="95">
        <f t="shared" si="15"/>
        <v>2756.6302652106083</v>
      </c>
      <c r="R20" s="95">
        <f t="shared" si="16"/>
        <v>4732.7093083723348</v>
      </c>
      <c r="S20" s="95">
        <f t="shared" si="17"/>
        <v>394.39244236436122</v>
      </c>
      <c r="T20" s="93">
        <f t="shared" ref="T20:T22" si="31">R20-R24</f>
        <v>-1656.4482579303176</v>
      </c>
      <c r="U20" s="96">
        <f t="shared" ref="U20:U22" si="32">S20-S24</f>
        <v>-138.03735482752649</v>
      </c>
      <c r="V20" s="39">
        <v>8864892</v>
      </c>
      <c r="W20">
        <v>83000000</v>
      </c>
    </row>
    <row r="21" spans="1:23" x14ac:dyDescent="0.25">
      <c r="A21" s="61">
        <v>2</v>
      </c>
      <c r="B21" s="61">
        <v>63</v>
      </c>
      <c r="C21" s="62">
        <f t="shared" si="0"/>
        <v>8306058.666666666</v>
      </c>
      <c r="D21" s="63">
        <f t="shared" si="1"/>
        <v>40817.604992199689</v>
      </c>
      <c r="E21" s="63">
        <f t="shared" si="2"/>
        <v>3401.4670826833076</v>
      </c>
      <c r="F21" s="151">
        <f t="shared" si="29"/>
        <v>-6.3038933055623594E-2</v>
      </c>
      <c r="G21" s="62">
        <v>20000000</v>
      </c>
      <c r="H21" s="125">
        <f t="shared" si="4"/>
        <v>666666.66666666663</v>
      </c>
      <c r="I21" s="93">
        <f t="shared" si="9"/>
        <v>930000</v>
      </c>
      <c r="J21" s="93">
        <f t="shared" si="10"/>
        <v>1596666.6666666665</v>
      </c>
      <c r="K21" s="93">
        <f t="shared" si="11"/>
        <v>133055.55555555553</v>
      </c>
      <c r="L21" s="96">
        <f t="shared" si="30"/>
        <v>-558833.33333333349</v>
      </c>
      <c r="M21" s="93">
        <f t="shared" si="12"/>
        <v>98283.931357254289</v>
      </c>
      <c r="N21" s="93">
        <f t="shared" si="6"/>
        <v>407878.31513260532</v>
      </c>
      <c r="O21" s="94">
        <f t="shared" si="13"/>
        <v>0.24096385542168675</v>
      </c>
      <c r="P21" s="95">
        <f t="shared" si="14"/>
        <v>3276.1310452418097</v>
      </c>
      <c r="Q21" s="95">
        <f t="shared" si="15"/>
        <v>4570.2028081123244</v>
      </c>
      <c r="R21" s="95">
        <f t="shared" si="16"/>
        <v>7846.3338533541337</v>
      </c>
      <c r="S21" s="95">
        <f t="shared" si="17"/>
        <v>653.86115444617781</v>
      </c>
      <c r="T21" s="93">
        <f t="shared" si="31"/>
        <v>-2746.2168486739483</v>
      </c>
      <c r="U21" s="96">
        <f t="shared" si="32"/>
        <v>-228.85140405616232</v>
      </c>
      <c r="V21" s="39">
        <v>8864892</v>
      </c>
      <c r="W21">
        <v>83000000</v>
      </c>
    </row>
    <row r="22" spans="1:23" x14ac:dyDescent="0.25">
      <c r="A22" s="61">
        <v>3</v>
      </c>
      <c r="B22" s="61">
        <v>77.400000000000006</v>
      </c>
      <c r="C22" s="62">
        <f t="shared" si="0"/>
        <v>8306058.666666666</v>
      </c>
      <c r="D22" s="63">
        <f t="shared" si="1"/>
        <v>50147.343276131047</v>
      </c>
      <c r="E22" s="63">
        <f t="shared" si="2"/>
        <v>4178.9452730109206</v>
      </c>
      <c r="F22" s="151">
        <f t="shared" si="29"/>
        <v>-6.3038933055623622E-2</v>
      </c>
      <c r="G22" s="62">
        <v>20000000</v>
      </c>
      <c r="H22" s="125">
        <f t="shared" si="4"/>
        <v>666666.66666666663</v>
      </c>
      <c r="I22" s="93">
        <f t="shared" si="9"/>
        <v>930000</v>
      </c>
      <c r="J22" s="93">
        <f t="shared" si="10"/>
        <v>1596666.6666666665</v>
      </c>
      <c r="K22" s="93">
        <f t="shared" si="11"/>
        <v>133055.55555555553</v>
      </c>
      <c r="L22" s="96">
        <f t="shared" si="30"/>
        <v>-558833.33333333349</v>
      </c>
      <c r="M22" s="93">
        <f t="shared" si="12"/>
        <v>120748.82995319813</v>
      </c>
      <c r="N22" s="93">
        <f t="shared" si="6"/>
        <v>501107.64430577226</v>
      </c>
      <c r="O22" s="94">
        <f t="shared" si="13"/>
        <v>0.24096385542168675</v>
      </c>
      <c r="P22" s="95">
        <f t="shared" si="14"/>
        <v>4024.9609984399376</v>
      </c>
      <c r="Q22" s="95">
        <f t="shared" si="15"/>
        <v>5614.820592823713</v>
      </c>
      <c r="R22" s="95">
        <f t="shared" si="16"/>
        <v>9639.7815912636506</v>
      </c>
      <c r="S22" s="95">
        <f t="shared" si="17"/>
        <v>803.31513260530426</v>
      </c>
      <c r="T22" s="93">
        <f t="shared" si="31"/>
        <v>-3373.9235569422781</v>
      </c>
      <c r="U22" s="96">
        <f t="shared" si="32"/>
        <v>-281.16029641185639</v>
      </c>
      <c r="V22" s="39">
        <v>8864892</v>
      </c>
      <c r="W22">
        <v>83000000</v>
      </c>
    </row>
    <row r="23" spans="1:23" x14ac:dyDescent="0.25">
      <c r="A23" s="61">
        <v>4</v>
      </c>
      <c r="B23" s="61">
        <v>100.3</v>
      </c>
      <c r="C23" s="62">
        <f t="shared" si="0"/>
        <v>8306058.666666666</v>
      </c>
      <c r="D23" s="63">
        <f t="shared" si="1"/>
        <v>64984.218741549659</v>
      </c>
      <c r="E23" s="63">
        <f t="shared" si="2"/>
        <v>5415.3515617958046</v>
      </c>
      <c r="F23" s="151">
        <f>(E23-E27)/E27</f>
        <v>-6.3038933055623872E-2</v>
      </c>
      <c r="G23" s="62">
        <v>20000000</v>
      </c>
      <c r="H23" s="125">
        <f t="shared" si="4"/>
        <v>666666.66666666663</v>
      </c>
      <c r="I23" s="93">
        <f t="shared" si="9"/>
        <v>930000</v>
      </c>
      <c r="J23" s="93">
        <f t="shared" si="10"/>
        <v>1596666.6666666665</v>
      </c>
      <c r="K23" s="93">
        <f t="shared" si="11"/>
        <v>133055.55555555553</v>
      </c>
      <c r="L23" s="96">
        <f>J23-J27</f>
        <v>-558833.33333333349</v>
      </c>
      <c r="M23" s="93">
        <f t="shared" si="12"/>
        <v>156474.25897035882</v>
      </c>
      <c r="N23" s="93">
        <f t="shared" si="6"/>
        <v>649368.17472698912</v>
      </c>
      <c r="O23" s="94">
        <f t="shared" si="13"/>
        <v>0.24096385542168675</v>
      </c>
      <c r="P23" s="95">
        <f t="shared" si="14"/>
        <v>5215.8086323452935</v>
      </c>
      <c r="Q23" s="95">
        <f t="shared" si="15"/>
        <v>7276.0530421216845</v>
      </c>
      <c r="R23" s="95">
        <f t="shared" si="16"/>
        <v>12491.861674466978</v>
      </c>
      <c r="S23" s="95">
        <f t="shared" si="17"/>
        <v>1040.9884728722482</v>
      </c>
      <c r="T23" s="93">
        <f>R23-R27</f>
        <v>-4372.1515860634427</v>
      </c>
      <c r="U23" s="96">
        <f>S23-S27</f>
        <v>-364.34596550528681</v>
      </c>
      <c r="V23" s="39">
        <v>8864892</v>
      </c>
      <c r="W23">
        <v>83000000</v>
      </c>
    </row>
    <row r="24" spans="1:23" x14ac:dyDescent="0.25">
      <c r="A24" s="21">
        <v>1</v>
      </c>
      <c r="B24" s="21">
        <v>38</v>
      </c>
      <c r="C24" s="47">
        <f t="shared" si="0"/>
        <v>8864892</v>
      </c>
      <c r="D24" s="48">
        <f t="shared" si="1"/>
        <v>26276.590951638067</v>
      </c>
      <c r="E24" s="48">
        <f t="shared" si="2"/>
        <v>2189.7159126365054</v>
      </c>
      <c r="F24" s="152">
        <f t="shared" ref="F24:F26" si="33">(E24-E24)/E24</f>
        <v>0</v>
      </c>
      <c r="G24" s="47">
        <v>27000000</v>
      </c>
      <c r="H24" s="126">
        <f t="shared" si="4"/>
        <v>900000</v>
      </c>
      <c r="I24" s="97">
        <f t="shared" si="9"/>
        <v>1255500</v>
      </c>
      <c r="J24" s="97">
        <f t="shared" si="10"/>
        <v>2155500</v>
      </c>
      <c r="K24" s="97">
        <f t="shared" si="11"/>
        <v>179625</v>
      </c>
      <c r="L24" s="133">
        <v>0</v>
      </c>
      <c r="M24" s="97">
        <f t="shared" si="12"/>
        <v>80031.201248049925</v>
      </c>
      <c r="N24" s="97">
        <f t="shared" si="6"/>
        <v>246021.84087363497</v>
      </c>
      <c r="O24" s="98">
        <f t="shared" si="13"/>
        <v>0.3253012048192771</v>
      </c>
      <c r="P24" s="99">
        <f t="shared" si="14"/>
        <v>2667.7067082683307</v>
      </c>
      <c r="Q24" s="99">
        <f t="shared" si="15"/>
        <v>3721.4508580343213</v>
      </c>
      <c r="R24" s="99">
        <f t="shared" si="16"/>
        <v>6389.1575663026524</v>
      </c>
      <c r="S24" s="99">
        <f t="shared" si="17"/>
        <v>532.4297971918877</v>
      </c>
      <c r="T24" s="97">
        <v>0</v>
      </c>
      <c r="U24" s="100">
        <v>0</v>
      </c>
      <c r="V24" s="39">
        <v>8864892</v>
      </c>
      <c r="W24">
        <v>83000000</v>
      </c>
    </row>
    <row r="25" spans="1:23" x14ac:dyDescent="0.25">
      <c r="A25" s="21">
        <v>2</v>
      </c>
      <c r="B25" s="21">
        <v>63</v>
      </c>
      <c r="C25" s="47">
        <f t="shared" si="0"/>
        <v>8864892</v>
      </c>
      <c r="D25" s="48">
        <f t="shared" si="1"/>
        <v>43563.821840873636</v>
      </c>
      <c r="E25" s="48">
        <f t="shared" si="2"/>
        <v>3630.3184867394698</v>
      </c>
      <c r="F25" s="152">
        <f t="shared" si="33"/>
        <v>0</v>
      </c>
      <c r="G25" s="47">
        <v>27000000</v>
      </c>
      <c r="H25" s="126">
        <f t="shared" si="4"/>
        <v>900000</v>
      </c>
      <c r="I25" s="97">
        <f t="shared" si="9"/>
        <v>1255500</v>
      </c>
      <c r="J25" s="97">
        <f t="shared" si="10"/>
        <v>2155500</v>
      </c>
      <c r="K25" s="97">
        <f t="shared" si="11"/>
        <v>179625</v>
      </c>
      <c r="L25" s="133">
        <v>0</v>
      </c>
      <c r="M25" s="97">
        <f t="shared" si="12"/>
        <v>132683.30733229331</v>
      </c>
      <c r="N25" s="97">
        <f t="shared" si="6"/>
        <v>407878.31513260532</v>
      </c>
      <c r="O25" s="98">
        <f t="shared" si="13"/>
        <v>0.32530120481927716</v>
      </c>
      <c r="P25" s="99">
        <f t="shared" si="14"/>
        <v>4422.7769110764439</v>
      </c>
      <c r="Q25" s="99">
        <f t="shared" si="15"/>
        <v>6169.7737909516391</v>
      </c>
      <c r="R25" s="99">
        <f t="shared" si="16"/>
        <v>10592.550702028082</v>
      </c>
      <c r="S25" s="99">
        <f t="shared" si="17"/>
        <v>882.71255850234013</v>
      </c>
      <c r="T25" s="97">
        <v>0</v>
      </c>
      <c r="U25" s="100">
        <v>0</v>
      </c>
      <c r="V25" s="39">
        <v>8864892</v>
      </c>
      <c r="W25">
        <v>83000000</v>
      </c>
    </row>
    <row r="26" spans="1:23" x14ac:dyDescent="0.25">
      <c r="A26" s="21">
        <v>3</v>
      </c>
      <c r="B26" s="21">
        <v>77.400000000000006</v>
      </c>
      <c r="C26" s="47">
        <f t="shared" si="0"/>
        <v>8864892</v>
      </c>
      <c r="D26" s="48">
        <f>(C26/12820)*B26</f>
        <v>53521.266833073329</v>
      </c>
      <c r="E26" s="48">
        <f t="shared" si="2"/>
        <v>4460.1055694227771</v>
      </c>
      <c r="F26" s="152">
        <f t="shared" si="33"/>
        <v>0</v>
      </c>
      <c r="G26" s="47">
        <v>27000000</v>
      </c>
      <c r="H26" s="126">
        <f t="shared" si="4"/>
        <v>900000</v>
      </c>
      <c r="I26" s="97">
        <f t="shared" si="9"/>
        <v>1255500</v>
      </c>
      <c r="J26" s="97">
        <f t="shared" si="10"/>
        <v>2155500</v>
      </c>
      <c r="K26" s="97">
        <f t="shared" si="11"/>
        <v>179625</v>
      </c>
      <c r="L26" s="133">
        <v>0</v>
      </c>
      <c r="M26" s="97">
        <f t="shared" si="12"/>
        <v>163010.92043681748</v>
      </c>
      <c r="N26" s="97">
        <f t="shared" si="6"/>
        <v>501107.64430577226</v>
      </c>
      <c r="O26" s="98">
        <f t="shared" si="13"/>
        <v>0.3253012048192771</v>
      </c>
      <c r="P26" s="99">
        <f t="shared" si="14"/>
        <v>5433.6973478939162</v>
      </c>
      <c r="Q26" s="99">
        <f t="shared" si="15"/>
        <v>7580.0078003120125</v>
      </c>
      <c r="R26" s="99">
        <f t="shared" si="16"/>
        <v>13013.705148205929</v>
      </c>
      <c r="S26" s="99">
        <f t="shared" si="17"/>
        <v>1084.4754290171606</v>
      </c>
      <c r="T26" s="97">
        <v>0</v>
      </c>
      <c r="U26" s="100">
        <v>0</v>
      </c>
      <c r="V26" s="39">
        <v>8864892</v>
      </c>
      <c r="W26">
        <v>83000000</v>
      </c>
    </row>
    <row r="27" spans="1:23" x14ac:dyDescent="0.25">
      <c r="A27" s="21">
        <v>4</v>
      </c>
      <c r="B27" s="21">
        <v>100.3</v>
      </c>
      <c r="C27" s="47">
        <f t="shared" si="0"/>
        <v>8864892</v>
      </c>
      <c r="D27" s="48">
        <f>(C27/12820)*B27</f>
        <v>69356.370327613113</v>
      </c>
      <c r="E27" s="48">
        <f>D27/12</f>
        <v>5779.697527301093</v>
      </c>
      <c r="F27" s="152">
        <f>(E27-E27)/E27</f>
        <v>0</v>
      </c>
      <c r="G27" s="47">
        <v>27000000</v>
      </c>
      <c r="H27" s="126">
        <f t="shared" si="4"/>
        <v>900000</v>
      </c>
      <c r="I27" s="97">
        <f t="shared" si="9"/>
        <v>1255500</v>
      </c>
      <c r="J27" s="97">
        <f t="shared" si="10"/>
        <v>2155500</v>
      </c>
      <c r="K27" s="97">
        <f t="shared" si="11"/>
        <v>179625</v>
      </c>
      <c r="L27" s="133">
        <v>0</v>
      </c>
      <c r="M27" s="97">
        <f t="shared" si="12"/>
        <v>211240.2496099844</v>
      </c>
      <c r="N27" s="97">
        <f t="shared" si="6"/>
        <v>649368.17472698912</v>
      </c>
      <c r="O27" s="98">
        <f t="shared" si="13"/>
        <v>0.3253012048192771</v>
      </c>
      <c r="P27" s="99">
        <f t="shared" si="14"/>
        <v>7041.3416536661471</v>
      </c>
      <c r="Q27" s="99">
        <f t="shared" si="15"/>
        <v>9822.6716068642745</v>
      </c>
      <c r="R27" s="99">
        <f t="shared" si="16"/>
        <v>16864.013260530421</v>
      </c>
      <c r="S27" s="99">
        <f t="shared" si="17"/>
        <v>1405.334438377535</v>
      </c>
      <c r="T27" s="97">
        <v>0</v>
      </c>
      <c r="U27" s="100">
        <v>0</v>
      </c>
      <c r="V27" s="39">
        <v>8864892</v>
      </c>
      <c r="W27">
        <v>83000000</v>
      </c>
    </row>
    <row r="28" spans="1:23" x14ac:dyDescent="0.25">
      <c r="A28" s="67">
        <v>1</v>
      </c>
      <c r="B28" s="67">
        <v>38</v>
      </c>
      <c r="C28" s="68">
        <f t="shared" si="0"/>
        <v>9104392</v>
      </c>
      <c r="D28" s="69">
        <f t="shared" ref="D28:D39" si="34">(C28/12820)*B28</f>
        <v>26986.497347893914</v>
      </c>
      <c r="E28" s="69">
        <f t="shared" ref="E28:E39" si="35">D28/12</f>
        <v>2248.8747789911595</v>
      </c>
      <c r="F28" s="153">
        <f t="shared" ref="F28:F30" si="36">(E28-E24)/E24</f>
        <v>2.7016685595267195E-2</v>
      </c>
      <c r="G28" s="68">
        <v>30000000</v>
      </c>
      <c r="H28" s="127">
        <f t="shared" si="4"/>
        <v>1000000</v>
      </c>
      <c r="I28" s="101">
        <f t="shared" si="9"/>
        <v>1395000</v>
      </c>
      <c r="J28" s="101">
        <f t="shared" si="10"/>
        <v>2395000</v>
      </c>
      <c r="K28" s="101">
        <f t="shared" si="11"/>
        <v>199583.33333333334</v>
      </c>
      <c r="L28" s="104">
        <f>J28-J24</f>
        <v>239500</v>
      </c>
      <c r="M28" s="101">
        <f t="shared" si="12"/>
        <v>88923.55694227769</v>
      </c>
      <c r="N28" s="101">
        <f t="shared" si="6"/>
        <v>246021.84087363497</v>
      </c>
      <c r="O28" s="102">
        <f t="shared" si="13"/>
        <v>0.36144578313253006</v>
      </c>
      <c r="P28" s="103">
        <f t="shared" si="14"/>
        <v>2964.1185647425896</v>
      </c>
      <c r="Q28" s="103">
        <f t="shared" si="15"/>
        <v>4134.9453978159127</v>
      </c>
      <c r="R28" s="103">
        <f t="shared" si="16"/>
        <v>7099.0639625585027</v>
      </c>
      <c r="S28" s="103">
        <f t="shared" si="17"/>
        <v>591.58866354654185</v>
      </c>
      <c r="T28" s="101">
        <f>R28-R24</f>
        <v>709.90639625585027</v>
      </c>
      <c r="U28" s="104">
        <f>S28-S24</f>
        <v>59.158866354654151</v>
      </c>
      <c r="V28" s="39">
        <v>8864892</v>
      </c>
      <c r="W28">
        <v>83000000</v>
      </c>
    </row>
    <row r="29" spans="1:23" x14ac:dyDescent="0.25">
      <c r="A29" s="67">
        <v>2</v>
      </c>
      <c r="B29" s="67">
        <v>63</v>
      </c>
      <c r="C29" s="68">
        <f t="shared" si="0"/>
        <v>9104392</v>
      </c>
      <c r="D29" s="69">
        <f t="shared" si="34"/>
        <v>44740.771918876751</v>
      </c>
      <c r="E29" s="69">
        <f t="shared" si="35"/>
        <v>3728.3976599063958</v>
      </c>
      <c r="F29" s="153">
        <f t="shared" si="36"/>
        <v>2.7016685595267077E-2</v>
      </c>
      <c r="G29" s="68">
        <v>30000000</v>
      </c>
      <c r="H29" s="127">
        <f t="shared" si="4"/>
        <v>1000000</v>
      </c>
      <c r="I29" s="101">
        <f t="shared" si="9"/>
        <v>1395000</v>
      </c>
      <c r="J29" s="101">
        <f t="shared" si="10"/>
        <v>2395000</v>
      </c>
      <c r="K29" s="101">
        <f t="shared" si="11"/>
        <v>199583.33333333334</v>
      </c>
      <c r="L29" s="104">
        <f t="shared" ref="L29:L31" si="37">J29-J25</f>
        <v>239500</v>
      </c>
      <c r="M29" s="101">
        <f t="shared" si="12"/>
        <v>147425.89703588144</v>
      </c>
      <c r="N29" s="101">
        <f t="shared" si="6"/>
        <v>407878.31513260532</v>
      </c>
      <c r="O29" s="102">
        <f t="shared" si="13"/>
        <v>0.36144578313253012</v>
      </c>
      <c r="P29" s="103">
        <f t="shared" si="14"/>
        <v>4914.1965678627148</v>
      </c>
      <c r="Q29" s="103">
        <f t="shared" si="15"/>
        <v>6855.3042121684866</v>
      </c>
      <c r="R29" s="103">
        <f t="shared" si="16"/>
        <v>11769.500780031201</v>
      </c>
      <c r="S29" s="103">
        <f t="shared" si="17"/>
        <v>980.79173166926682</v>
      </c>
      <c r="T29" s="101">
        <f t="shared" ref="T29:T31" si="38">R29-R25</f>
        <v>1176.9500780031194</v>
      </c>
      <c r="U29" s="104">
        <f t="shared" ref="U29:U31" si="39">S29-S25</f>
        <v>98.079173166926694</v>
      </c>
      <c r="V29" s="39">
        <v>8864892</v>
      </c>
      <c r="W29">
        <v>83000000</v>
      </c>
    </row>
    <row r="30" spans="1:23" x14ac:dyDescent="0.25">
      <c r="A30" s="67">
        <v>3</v>
      </c>
      <c r="B30" s="67">
        <v>77.400000000000006</v>
      </c>
      <c r="C30" s="68">
        <f t="shared" si="0"/>
        <v>9104392</v>
      </c>
      <c r="D30" s="69">
        <f t="shared" si="34"/>
        <v>54967.234071762869</v>
      </c>
      <c r="E30" s="69">
        <f t="shared" si="35"/>
        <v>4580.6028393135721</v>
      </c>
      <c r="F30" s="153">
        <f t="shared" si="36"/>
        <v>2.7016685595267119E-2</v>
      </c>
      <c r="G30" s="68">
        <v>30000000</v>
      </c>
      <c r="H30" s="127">
        <f t="shared" si="4"/>
        <v>1000000</v>
      </c>
      <c r="I30" s="101">
        <f t="shared" si="9"/>
        <v>1395000</v>
      </c>
      <c r="J30" s="101">
        <f t="shared" si="10"/>
        <v>2395000</v>
      </c>
      <c r="K30" s="101">
        <f t="shared" si="11"/>
        <v>199583.33333333334</v>
      </c>
      <c r="L30" s="104">
        <f t="shared" si="37"/>
        <v>239500</v>
      </c>
      <c r="M30" s="101">
        <f t="shared" si="12"/>
        <v>181123.24492979719</v>
      </c>
      <c r="N30" s="101">
        <f t="shared" si="6"/>
        <v>501107.64430577226</v>
      </c>
      <c r="O30" s="102">
        <f t="shared" si="13"/>
        <v>0.36144578313253012</v>
      </c>
      <c r="P30" s="103">
        <f t="shared" si="14"/>
        <v>6037.4414976599064</v>
      </c>
      <c r="Q30" s="103">
        <f t="shared" si="15"/>
        <v>8422.2308892355686</v>
      </c>
      <c r="R30" s="103">
        <f t="shared" si="16"/>
        <v>14459.672386895476</v>
      </c>
      <c r="S30" s="103">
        <f t="shared" si="17"/>
        <v>1204.9726989079563</v>
      </c>
      <c r="T30" s="101">
        <f t="shared" si="38"/>
        <v>1445.9672386895472</v>
      </c>
      <c r="U30" s="104">
        <f t="shared" si="39"/>
        <v>120.49726989079568</v>
      </c>
      <c r="V30" s="39">
        <v>8864892</v>
      </c>
      <c r="W30">
        <v>83000000</v>
      </c>
    </row>
    <row r="31" spans="1:23" x14ac:dyDescent="0.25">
      <c r="A31" s="67">
        <v>4</v>
      </c>
      <c r="B31" s="67">
        <v>100.3</v>
      </c>
      <c r="C31" s="68">
        <f t="shared" si="0"/>
        <v>9104392</v>
      </c>
      <c r="D31" s="69">
        <f t="shared" si="34"/>
        <v>71230.149578783137</v>
      </c>
      <c r="E31" s="69">
        <f t="shared" si="35"/>
        <v>5935.8457982319278</v>
      </c>
      <c r="F31" s="153">
        <f>(E31-E27)/E27</f>
        <v>2.7016685595266831E-2</v>
      </c>
      <c r="G31" s="68">
        <v>30000000</v>
      </c>
      <c r="H31" s="127">
        <f t="shared" si="4"/>
        <v>1000000</v>
      </c>
      <c r="I31" s="101">
        <f t="shared" si="9"/>
        <v>1395000</v>
      </c>
      <c r="J31" s="101">
        <f t="shared" si="10"/>
        <v>2395000</v>
      </c>
      <c r="K31" s="101">
        <f t="shared" si="11"/>
        <v>199583.33333333334</v>
      </c>
      <c r="L31" s="104">
        <f t="shared" si="37"/>
        <v>239500</v>
      </c>
      <c r="M31" s="101">
        <f t="shared" si="12"/>
        <v>234711.38845553822</v>
      </c>
      <c r="N31" s="101">
        <f t="shared" si="6"/>
        <v>649368.17472698912</v>
      </c>
      <c r="O31" s="102">
        <f t="shared" si="13"/>
        <v>0.36144578313253012</v>
      </c>
      <c r="P31" s="103">
        <f t="shared" si="14"/>
        <v>7823.7129485179412</v>
      </c>
      <c r="Q31" s="103">
        <f t="shared" si="15"/>
        <v>10914.079563182528</v>
      </c>
      <c r="R31" s="103">
        <f t="shared" si="16"/>
        <v>18737.792511700471</v>
      </c>
      <c r="S31" s="103">
        <f t="shared" si="17"/>
        <v>1561.4827093083725</v>
      </c>
      <c r="T31" s="101">
        <f t="shared" si="38"/>
        <v>1873.77925117005</v>
      </c>
      <c r="U31" s="104">
        <f t="shared" si="39"/>
        <v>156.1482709308375</v>
      </c>
      <c r="V31" s="39">
        <v>8864892</v>
      </c>
      <c r="W31">
        <v>83000000</v>
      </c>
    </row>
    <row r="32" spans="1:23" x14ac:dyDescent="0.25">
      <c r="A32" s="71">
        <v>1</v>
      </c>
      <c r="B32" s="71">
        <v>38</v>
      </c>
      <c r="C32" s="72">
        <f t="shared" si="0"/>
        <v>10701058.666666668</v>
      </c>
      <c r="D32" s="70">
        <f t="shared" si="34"/>
        <v>31719.206656266255</v>
      </c>
      <c r="E32" s="70">
        <f t="shared" si="35"/>
        <v>2643.2672213555211</v>
      </c>
      <c r="F32" s="154">
        <f t="shared" ref="F32:F34" si="40">(E32-E24)/E24</f>
        <v>0.20712792289704912</v>
      </c>
      <c r="G32" s="72">
        <v>50000000</v>
      </c>
      <c r="H32" s="128">
        <f t="shared" si="4"/>
        <v>1666666.6666666667</v>
      </c>
      <c r="I32" s="105">
        <f t="shared" si="9"/>
        <v>2325000</v>
      </c>
      <c r="J32" s="105">
        <f t="shared" si="10"/>
        <v>3991666.666666667</v>
      </c>
      <c r="K32" s="105">
        <f t="shared" si="11"/>
        <v>332638.88888888893</v>
      </c>
      <c r="L32" s="108">
        <f>J32-J24</f>
        <v>1836166.666666667</v>
      </c>
      <c r="M32" s="105">
        <f t="shared" si="12"/>
        <v>148205.92823712947</v>
      </c>
      <c r="N32" s="105">
        <f t="shared" si="6"/>
        <v>246021.84087363497</v>
      </c>
      <c r="O32" s="106">
        <f t="shared" si="13"/>
        <v>0.6024096385542167</v>
      </c>
      <c r="P32" s="107">
        <f t="shared" si="14"/>
        <v>4940.1976079043152</v>
      </c>
      <c r="Q32" s="107">
        <f t="shared" si="15"/>
        <v>6891.5756630265205</v>
      </c>
      <c r="R32" s="107">
        <f t="shared" si="16"/>
        <v>11831.773270930837</v>
      </c>
      <c r="S32" s="107">
        <f t="shared" si="17"/>
        <v>985.98110591090301</v>
      </c>
      <c r="T32" s="105">
        <f>R32-R24</f>
        <v>5442.6157046281842</v>
      </c>
      <c r="U32" s="108">
        <f>S32-S24</f>
        <v>453.55130871901531</v>
      </c>
      <c r="V32" s="39">
        <v>8864892</v>
      </c>
      <c r="W32">
        <v>83000000</v>
      </c>
    </row>
    <row r="33" spans="1:31" x14ac:dyDescent="0.25">
      <c r="A33" s="71">
        <v>2</v>
      </c>
      <c r="B33" s="71">
        <v>63</v>
      </c>
      <c r="C33" s="72">
        <f t="shared" si="0"/>
        <v>10701058.666666668</v>
      </c>
      <c r="D33" s="70">
        <f t="shared" si="34"/>
        <v>52587.105772230898</v>
      </c>
      <c r="E33" s="70">
        <f t="shared" si="35"/>
        <v>4382.2588143525745</v>
      </c>
      <c r="F33" s="154">
        <f t="shared" si="40"/>
        <v>0.20712792289704907</v>
      </c>
      <c r="G33" s="72">
        <v>50000000</v>
      </c>
      <c r="H33" s="128">
        <f t="shared" si="4"/>
        <v>1666666.6666666667</v>
      </c>
      <c r="I33" s="105">
        <f t="shared" si="9"/>
        <v>2325000</v>
      </c>
      <c r="J33" s="105">
        <f t="shared" si="10"/>
        <v>3991666.666666667</v>
      </c>
      <c r="K33" s="105">
        <f t="shared" si="11"/>
        <v>332638.88888888893</v>
      </c>
      <c r="L33" s="108">
        <f t="shared" ref="L33:L35" si="41">J33-J25</f>
        <v>1836166.666666667</v>
      </c>
      <c r="M33" s="105">
        <f t="shared" si="12"/>
        <v>245709.82839313571</v>
      </c>
      <c r="N33" s="105">
        <f t="shared" si="6"/>
        <v>407878.31513260532</v>
      </c>
      <c r="O33" s="106">
        <f t="shared" si="13"/>
        <v>0.60240963855421681</v>
      </c>
      <c r="P33" s="107">
        <f t="shared" si="14"/>
        <v>8190.3276131045241</v>
      </c>
      <c r="Q33" s="107">
        <f t="shared" si="15"/>
        <v>11425.507020280811</v>
      </c>
      <c r="R33" s="107">
        <f t="shared" si="16"/>
        <v>19615.834633385333</v>
      </c>
      <c r="S33" s="107">
        <f t="shared" si="17"/>
        <v>1634.6528861154445</v>
      </c>
      <c r="T33" s="105">
        <f t="shared" ref="T33:T35" si="42">R33-R25</f>
        <v>9023.2839313572513</v>
      </c>
      <c r="U33" s="108">
        <f>S33-S25</f>
        <v>751.94032761310439</v>
      </c>
      <c r="V33" s="39">
        <v>8864892</v>
      </c>
      <c r="W33">
        <v>83000000</v>
      </c>
    </row>
    <row r="34" spans="1:31" x14ac:dyDescent="0.25">
      <c r="A34" s="71">
        <v>3</v>
      </c>
      <c r="B34" s="71">
        <v>77.400000000000006</v>
      </c>
      <c r="C34" s="72">
        <f t="shared" si="0"/>
        <v>10701058.666666668</v>
      </c>
      <c r="D34" s="70">
        <f t="shared" si="34"/>
        <v>64607.015663026534</v>
      </c>
      <c r="E34" s="70">
        <f t="shared" si="35"/>
        <v>5383.9179719188778</v>
      </c>
      <c r="F34" s="154">
        <f t="shared" si="40"/>
        <v>0.2071279228970492</v>
      </c>
      <c r="G34" s="72">
        <v>50000000</v>
      </c>
      <c r="H34" s="128">
        <f t="shared" si="4"/>
        <v>1666666.6666666667</v>
      </c>
      <c r="I34" s="105">
        <f t="shared" si="9"/>
        <v>2325000</v>
      </c>
      <c r="J34" s="105">
        <f t="shared" si="10"/>
        <v>3991666.666666667</v>
      </c>
      <c r="K34" s="105">
        <f t="shared" si="11"/>
        <v>332638.88888888893</v>
      </c>
      <c r="L34" s="108">
        <f t="shared" si="41"/>
        <v>1836166.666666667</v>
      </c>
      <c r="M34" s="105">
        <f t="shared" si="12"/>
        <v>301872.07488299534</v>
      </c>
      <c r="N34" s="105">
        <f t="shared" si="6"/>
        <v>501107.64430577226</v>
      </c>
      <c r="O34" s="106">
        <f t="shared" si="13"/>
        <v>0.60240963855421681</v>
      </c>
      <c r="P34" s="107">
        <f t="shared" si="14"/>
        <v>10062.402496099845</v>
      </c>
      <c r="Q34" s="107">
        <f t="shared" si="15"/>
        <v>14037.051482059283</v>
      </c>
      <c r="R34" s="107">
        <f t="shared" si="16"/>
        <v>24099.45397815913</v>
      </c>
      <c r="S34" s="107">
        <f t="shared" si="17"/>
        <v>2008.2878315132609</v>
      </c>
      <c r="T34" s="105">
        <f t="shared" si="42"/>
        <v>11085.748829953201</v>
      </c>
      <c r="U34" s="108">
        <f>S34-S26</f>
        <v>923.81240249610028</v>
      </c>
      <c r="V34" s="39">
        <v>8864892</v>
      </c>
      <c r="W34">
        <v>83000000</v>
      </c>
    </row>
    <row r="35" spans="1:31" x14ac:dyDescent="0.25">
      <c r="A35" s="71">
        <v>4</v>
      </c>
      <c r="B35" s="71">
        <v>100.3</v>
      </c>
      <c r="C35" s="72">
        <f t="shared" si="0"/>
        <v>10701058.666666668</v>
      </c>
      <c r="D35" s="70">
        <f t="shared" si="34"/>
        <v>83722.011253250137</v>
      </c>
      <c r="E35" s="70">
        <f t="shared" si="35"/>
        <v>6976.8342711041778</v>
      </c>
      <c r="F35" s="154">
        <f>(E35-E27)/E27</f>
        <v>0.20712792289704887</v>
      </c>
      <c r="G35" s="72">
        <v>50000000</v>
      </c>
      <c r="H35" s="128">
        <f t="shared" si="4"/>
        <v>1666666.6666666667</v>
      </c>
      <c r="I35" s="105">
        <f t="shared" si="9"/>
        <v>2325000</v>
      </c>
      <c r="J35" s="105">
        <f t="shared" si="10"/>
        <v>3991666.666666667</v>
      </c>
      <c r="K35" s="105">
        <f t="shared" si="11"/>
        <v>332638.88888888893</v>
      </c>
      <c r="L35" s="108">
        <f t="shared" si="41"/>
        <v>1836166.666666667</v>
      </c>
      <c r="M35" s="105">
        <f t="shared" si="12"/>
        <v>391185.64742589701</v>
      </c>
      <c r="N35" s="105">
        <f t="shared" si="6"/>
        <v>649368.17472698912</v>
      </c>
      <c r="O35" s="106">
        <f t="shared" si="13"/>
        <v>0.60240963855421681</v>
      </c>
      <c r="P35" s="107">
        <f t="shared" si="14"/>
        <v>13039.521580863233</v>
      </c>
      <c r="Q35" s="107">
        <f t="shared" si="15"/>
        <v>18190.13260530421</v>
      </c>
      <c r="R35" s="107">
        <f t="shared" si="16"/>
        <v>31229.654186167441</v>
      </c>
      <c r="S35" s="107">
        <f t="shared" si="17"/>
        <v>2602.47118218062</v>
      </c>
      <c r="T35" s="105">
        <f t="shared" si="42"/>
        <v>14365.640925637021</v>
      </c>
      <c r="U35" s="108">
        <f>S35-S27</f>
        <v>1197.136743803085</v>
      </c>
      <c r="V35" s="39">
        <v>8864892</v>
      </c>
      <c r="W35">
        <v>83000000</v>
      </c>
    </row>
    <row r="36" spans="1:31" x14ac:dyDescent="0.25">
      <c r="A36" s="64">
        <v>1</v>
      </c>
      <c r="B36" s="64">
        <v>38</v>
      </c>
      <c r="C36" s="65">
        <f t="shared" si="0"/>
        <v>11738892</v>
      </c>
      <c r="D36" s="66">
        <f t="shared" si="34"/>
        <v>34795.467706708267</v>
      </c>
      <c r="E36" s="66">
        <f t="shared" si="35"/>
        <v>2899.6223088923557</v>
      </c>
      <c r="F36" s="155">
        <f t="shared" ref="F36:F38" si="43">(E36-E24)/E24</f>
        <v>0.32420022714320718</v>
      </c>
      <c r="G36" s="65">
        <v>63000000</v>
      </c>
      <c r="H36" s="129">
        <f t="shared" si="4"/>
        <v>2100000</v>
      </c>
      <c r="I36" s="109">
        <f t="shared" si="9"/>
        <v>2929500</v>
      </c>
      <c r="J36" s="109">
        <f t="shared" si="10"/>
        <v>5029500</v>
      </c>
      <c r="K36" s="109">
        <f t="shared" si="11"/>
        <v>419125</v>
      </c>
      <c r="L36" s="112">
        <f>J36-J24</f>
        <v>2874000</v>
      </c>
      <c r="M36" s="109">
        <f t="shared" si="12"/>
        <v>186739.46957878317</v>
      </c>
      <c r="N36" s="109">
        <f t="shared" si="6"/>
        <v>246021.84087363497</v>
      </c>
      <c r="O36" s="110">
        <f t="shared" si="13"/>
        <v>0.75903614457831325</v>
      </c>
      <c r="P36" s="111">
        <f t="shared" si="14"/>
        <v>6224.6489859594394</v>
      </c>
      <c r="Q36" s="111">
        <f t="shared" si="15"/>
        <v>8683.3853354134171</v>
      </c>
      <c r="R36" s="111">
        <f t="shared" si="16"/>
        <v>14908.034321372856</v>
      </c>
      <c r="S36" s="111">
        <f t="shared" si="17"/>
        <v>1242.336193447738</v>
      </c>
      <c r="T36" s="109">
        <f>R36-R24</f>
        <v>8518.8767550702032</v>
      </c>
      <c r="U36" s="112">
        <f>S36-S24</f>
        <v>709.90639625585027</v>
      </c>
      <c r="V36" s="39">
        <v>8864892</v>
      </c>
      <c r="W36">
        <v>83000000</v>
      </c>
    </row>
    <row r="37" spans="1:31" x14ac:dyDescent="0.25">
      <c r="A37" s="64">
        <v>2</v>
      </c>
      <c r="B37" s="64">
        <v>63</v>
      </c>
      <c r="C37" s="65">
        <f t="shared" si="0"/>
        <v>11738892</v>
      </c>
      <c r="D37" s="66">
        <f t="shared" si="34"/>
        <v>57687.222776911076</v>
      </c>
      <c r="E37" s="66">
        <f t="shared" si="35"/>
        <v>4807.2685647425897</v>
      </c>
      <c r="F37" s="155">
        <f t="shared" si="43"/>
        <v>0.32420022714320706</v>
      </c>
      <c r="G37" s="65">
        <v>63000000</v>
      </c>
      <c r="H37" s="129">
        <f t="shared" si="4"/>
        <v>2100000</v>
      </c>
      <c r="I37" s="109">
        <f t="shared" si="9"/>
        <v>2929500</v>
      </c>
      <c r="J37" s="109">
        <f t="shared" si="10"/>
        <v>5029500</v>
      </c>
      <c r="K37" s="109">
        <f t="shared" si="11"/>
        <v>419125</v>
      </c>
      <c r="L37" s="112">
        <f t="shared" ref="L37:L39" si="44">J37-J25</f>
        <v>2874000</v>
      </c>
      <c r="M37" s="109">
        <f t="shared" si="12"/>
        <v>309594.38377535105</v>
      </c>
      <c r="N37" s="109">
        <f t="shared" si="6"/>
        <v>407878.31513260532</v>
      </c>
      <c r="O37" s="110">
        <f t="shared" si="13"/>
        <v>0.75903614457831325</v>
      </c>
      <c r="P37" s="111">
        <f t="shared" si="14"/>
        <v>10319.812792511702</v>
      </c>
      <c r="Q37" s="111">
        <f t="shared" si="15"/>
        <v>14396.138845553824</v>
      </c>
      <c r="R37" s="111">
        <f t="shared" si="16"/>
        <v>24715.951638065526</v>
      </c>
      <c r="S37" s="111">
        <f t="shared" si="17"/>
        <v>2059.6626365054603</v>
      </c>
      <c r="T37" s="109">
        <f t="shared" ref="T37:T39" si="45">R37-R25</f>
        <v>14123.400936037444</v>
      </c>
      <c r="U37" s="112">
        <f t="shared" ref="U37:U39" si="46">S37-S25</f>
        <v>1176.9500780031203</v>
      </c>
      <c r="V37" s="39">
        <v>8864892</v>
      </c>
      <c r="W37">
        <v>83000000</v>
      </c>
    </row>
    <row r="38" spans="1:31" x14ac:dyDescent="0.25">
      <c r="A38" s="64">
        <v>3</v>
      </c>
      <c r="B38" s="64">
        <v>77.400000000000006</v>
      </c>
      <c r="C38" s="65">
        <f t="shared" si="0"/>
        <v>11738892</v>
      </c>
      <c r="D38" s="66">
        <f t="shared" si="34"/>
        <v>70872.873697347895</v>
      </c>
      <c r="E38" s="66">
        <f t="shared" si="35"/>
        <v>5906.0728081123243</v>
      </c>
      <c r="F38" s="155">
        <f t="shared" si="43"/>
        <v>0.32420022714320706</v>
      </c>
      <c r="G38" s="65">
        <v>63000000</v>
      </c>
      <c r="H38" s="129">
        <f t="shared" si="4"/>
        <v>2100000</v>
      </c>
      <c r="I38" s="109">
        <f t="shared" si="9"/>
        <v>2929500</v>
      </c>
      <c r="J38" s="109">
        <f t="shared" si="10"/>
        <v>5029500</v>
      </c>
      <c r="K38" s="109">
        <f t="shared" si="11"/>
        <v>419125</v>
      </c>
      <c r="L38" s="112">
        <f t="shared" si="44"/>
        <v>2874000</v>
      </c>
      <c r="M38" s="109">
        <f t="shared" si="12"/>
        <v>380358.81435257418</v>
      </c>
      <c r="N38" s="109">
        <f t="shared" si="6"/>
        <v>501107.64430577226</v>
      </c>
      <c r="O38" s="110">
        <f t="shared" si="13"/>
        <v>0.75903614457831337</v>
      </c>
      <c r="P38" s="111">
        <f t="shared" si="14"/>
        <v>12678.627145085806</v>
      </c>
      <c r="Q38" s="111">
        <f t="shared" si="15"/>
        <v>17686.684867394699</v>
      </c>
      <c r="R38" s="111">
        <f t="shared" si="16"/>
        <v>30365.312012480506</v>
      </c>
      <c r="S38" s="111">
        <f t="shared" si="17"/>
        <v>2530.442667706709</v>
      </c>
      <c r="T38" s="109">
        <f t="shared" si="45"/>
        <v>17351.606864274578</v>
      </c>
      <c r="U38" s="112">
        <f t="shared" si="46"/>
        <v>1445.9672386895484</v>
      </c>
      <c r="V38" s="39">
        <v>8864892</v>
      </c>
      <c r="W38">
        <v>83000000</v>
      </c>
    </row>
    <row r="39" spans="1:31" ht="15.75" thickBot="1" x14ac:dyDescent="0.3">
      <c r="A39" s="64">
        <v>4</v>
      </c>
      <c r="B39" s="64">
        <v>100.3</v>
      </c>
      <c r="C39" s="65">
        <f t="shared" si="0"/>
        <v>11738892</v>
      </c>
      <c r="D39" s="66">
        <f t="shared" si="34"/>
        <v>91841.721341653669</v>
      </c>
      <c r="E39" s="66">
        <f t="shared" si="35"/>
        <v>7653.4767784711394</v>
      </c>
      <c r="F39" s="155">
        <f>(E39-E27)/E27</f>
        <v>0.32420022714320701</v>
      </c>
      <c r="G39" s="65">
        <v>63000000</v>
      </c>
      <c r="H39" s="130">
        <f t="shared" si="4"/>
        <v>2100000</v>
      </c>
      <c r="I39" s="131">
        <f t="shared" si="9"/>
        <v>2929500</v>
      </c>
      <c r="J39" s="131">
        <f t="shared" si="10"/>
        <v>5029500</v>
      </c>
      <c r="K39" s="131">
        <f t="shared" si="11"/>
        <v>419125</v>
      </c>
      <c r="L39" s="134">
        <f t="shared" si="44"/>
        <v>2874000</v>
      </c>
      <c r="M39" s="113">
        <f>(G39/12820)*B39</f>
        <v>492893.9157566303</v>
      </c>
      <c r="N39" s="113">
        <f t="shared" si="6"/>
        <v>649368.17472698912</v>
      </c>
      <c r="O39" s="114">
        <f t="shared" si="13"/>
        <v>0.75903614457831325</v>
      </c>
      <c r="P39" s="115">
        <f t="shared" si="14"/>
        <v>16429.797191887676</v>
      </c>
      <c r="Q39" s="115">
        <f t="shared" si="15"/>
        <v>22919.567082683308</v>
      </c>
      <c r="R39" s="115">
        <f t="shared" si="16"/>
        <v>39349.36427457098</v>
      </c>
      <c r="S39" s="115">
        <f t="shared" si="17"/>
        <v>3279.1136895475815</v>
      </c>
      <c r="T39" s="113">
        <f t="shared" si="45"/>
        <v>22485.35101404056</v>
      </c>
      <c r="U39" s="116">
        <f t="shared" si="46"/>
        <v>1873.7792511700466</v>
      </c>
      <c r="V39" s="39">
        <v>8864892</v>
      </c>
      <c r="W39">
        <v>83000000</v>
      </c>
    </row>
    <row r="40" spans="1:31" ht="15.75" thickTop="1" x14ac:dyDescent="0.25">
      <c r="C40" s="39"/>
      <c r="D40" s="11"/>
    </row>
    <row r="41" spans="1:31" ht="15.75" thickBot="1" x14ac:dyDescent="0.3">
      <c r="A41" s="49" t="s">
        <v>271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 t="s">
        <v>323</v>
      </c>
      <c r="P41" s="49"/>
      <c r="Q41" s="49"/>
      <c r="R41" s="197" t="s">
        <v>280</v>
      </c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</row>
    <row r="42" spans="1:31" ht="15.75" thickTop="1" x14ac:dyDescent="0.25">
      <c r="A42" s="49" t="s">
        <v>78</v>
      </c>
      <c r="B42" s="49" t="s">
        <v>265</v>
      </c>
      <c r="C42" s="49" t="s">
        <v>266</v>
      </c>
      <c r="D42" s="49" t="s">
        <v>267</v>
      </c>
      <c r="E42" s="49" t="s">
        <v>44</v>
      </c>
      <c r="F42" s="49"/>
      <c r="G42" s="49" t="s">
        <v>257</v>
      </c>
      <c r="H42" s="49" t="s">
        <v>74</v>
      </c>
      <c r="I42" s="49" t="s">
        <v>269</v>
      </c>
      <c r="J42" s="49" t="s">
        <v>268</v>
      </c>
      <c r="K42" s="49" t="s">
        <v>39</v>
      </c>
      <c r="L42" s="156" t="s">
        <v>40</v>
      </c>
      <c r="M42" s="157" t="s">
        <v>79</v>
      </c>
      <c r="N42" s="158" t="s">
        <v>270</v>
      </c>
      <c r="O42" s="194" t="s">
        <v>273</v>
      </c>
      <c r="P42" s="194"/>
      <c r="Q42" s="146" t="s">
        <v>274</v>
      </c>
      <c r="R42" s="140">
        <v>10000</v>
      </c>
      <c r="S42" s="141">
        <v>25000</v>
      </c>
      <c r="T42" s="142">
        <v>50000</v>
      </c>
      <c r="U42" s="143">
        <v>100000</v>
      </c>
      <c r="V42" s="201">
        <v>200000</v>
      </c>
      <c r="W42" s="201"/>
      <c r="X42" s="201"/>
      <c r="Y42" s="201"/>
      <c r="Z42" s="201"/>
      <c r="AA42" s="198" t="s">
        <v>276</v>
      </c>
      <c r="AB42" s="198"/>
      <c r="AC42" s="198"/>
      <c r="AD42" s="198"/>
      <c r="AE42" s="198"/>
    </row>
    <row r="43" spans="1:31" x14ac:dyDescent="0.25">
      <c r="A43" s="49">
        <v>1</v>
      </c>
      <c r="B43" s="49">
        <v>38</v>
      </c>
      <c r="C43" s="50">
        <f>G24</f>
        <v>27000000</v>
      </c>
      <c r="D43" s="50">
        <f>(C43/12820)*B43</f>
        <v>80031.201248049925</v>
      </c>
      <c r="E43" s="50">
        <f>D43/30</f>
        <v>2667.7067082683307</v>
      </c>
      <c r="F43" s="50"/>
      <c r="G43" s="50">
        <f>D43*0.0465</f>
        <v>3721.4508580343213</v>
      </c>
      <c r="H43" s="50">
        <f>E43+G43</f>
        <v>6389.1575663026524</v>
      </c>
      <c r="I43" s="50">
        <f>H43/12</f>
        <v>532.4297971918877</v>
      </c>
      <c r="J43" s="50">
        <f t="shared" ref="J43:J45" si="47">E4</f>
        <v>1657.286115444618</v>
      </c>
      <c r="K43" s="50">
        <f>I43+J43</f>
        <v>2189.7159126365059</v>
      </c>
      <c r="L43" s="159">
        <f t="shared" ref="L43:L45" si="48">((G43*0.7)+E43)/12+J43</f>
        <v>2096.6796411856476</v>
      </c>
      <c r="M43" s="77">
        <f t="shared" ref="M43:M45" si="49">L43-E24</f>
        <v>-93.036271450857839</v>
      </c>
      <c r="N43" s="80">
        <f t="shared" ref="N43:N45" si="50">M43*12</f>
        <v>-1116.4352574102941</v>
      </c>
      <c r="O43" s="195">
        <f>(G43*0.7)/12+J43</f>
        <v>1874.3707488299533</v>
      </c>
      <c r="P43" s="196"/>
      <c r="Q43" s="139">
        <f t="shared" ref="Q43:Q44" si="51">O43-E24</f>
        <v>-315.34516380655214</v>
      </c>
      <c r="R43" s="135">
        <f t="shared" ref="R43:R45" si="52">((D43-10000)/30)/12+((D43-10000)*0.0465)/12+J43</f>
        <v>2123.1881348587281</v>
      </c>
      <c r="S43" s="136">
        <f t="shared" ref="S43:S45" si="53">((D43-25000)/30)/12+((D43-25000)*0.0465)/12+J43</f>
        <v>2023.3964681920611</v>
      </c>
      <c r="T43" s="137">
        <f t="shared" ref="T43:T45" si="54">((D43-50000)/30)/12+((D43-50000)*0.0465)/12+J43</f>
        <v>1857.0770237476167</v>
      </c>
      <c r="U43" s="138">
        <f t="shared" ref="U43:U45" si="55">((D43-150000)/30)/12+((D43-150000)*0.0465)/12+J43</f>
        <v>1191.7992459698389</v>
      </c>
      <c r="V43" s="199">
        <f t="shared" ref="V43:V45" si="56">((D43-250000)/30)/12+((D43-250000)*0.0465)/12+J43</f>
        <v>526.52146819206109</v>
      </c>
      <c r="W43" s="199"/>
      <c r="X43" s="199"/>
      <c r="Y43" s="199"/>
      <c r="Z43" s="199"/>
      <c r="AA43" s="200">
        <f t="shared" ref="AA43:AA45" si="57">J43</f>
        <v>1657.286115444618</v>
      </c>
      <c r="AB43" s="200"/>
      <c r="AC43" s="200"/>
      <c r="AD43" s="200"/>
      <c r="AE43" s="200"/>
    </row>
    <row r="44" spans="1:31" x14ac:dyDescent="0.25">
      <c r="A44" s="49">
        <v>2</v>
      </c>
      <c r="B44" s="49">
        <v>63</v>
      </c>
      <c r="C44" s="50">
        <f t="shared" ref="C44:C46" si="58">G25</f>
        <v>27000000</v>
      </c>
      <c r="D44" s="50">
        <f t="shared" ref="D44:D46" si="59">(C44/12820)*B44</f>
        <v>132683.30733229331</v>
      </c>
      <c r="E44" s="50">
        <f t="shared" ref="E44:E46" si="60">D44/30</f>
        <v>4422.7769110764439</v>
      </c>
      <c r="F44" s="50"/>
      <c r="G44" s="50">
        <f t="shared" ref="G44:G46" si="61">D44*0.0465</f>
        <v>6169.7737909516391</v>
      </c>
      <c r="H44" s="50">
        <f t="shared" ref="H44:H46" si="62">E44+G44</f>
        <v>10592.550702028082</v>
      </c>
      <c r="I44" s="50">
        <f t="shared" ref="I44:I46" si="63">H44/12</f>
        <v>882.71255850234013</v>
      </c>
      <c r="J44" s="50">
        <f t="shared" si="47"/>
        <v>2747.6059282371298</v>
      </c>
      <c r="K44" s="50">
        <f t="shared" ref="K44:K46" si="64">I44+J44</f>
        <v>3630.3184867394698</v>
      </c>
      <c r="L44" s="159">
        <f t="shared" si="48"/>
        <v>3476.0741419656792</v>
      </c>
      <c r="M44" s="77">
        <f t="shared" si="49"/>
        <v>-154.24434477379054</v>
      </c>
      <c r="N44" s="80">
        <f t="shared" si="50"/>
        <v>-1850.9321372854865</v>
      </c>
      <c r="O44" s="195">
        <f>(G44*0.7)/12+J44</f>
        <v>3107.5093993759756</v>
      </c>
      <c r="P44" s="196"/>
      <c r="Q44" s="139">
        <f t="shared" si="51"/>
        <v>-522.8090873634942</v>
      </c>
      <c r="R44" s="135">
        <f t="shared" si="52"/>
        <v>3563.790708961692</v>
      </c>
      <c r="S44" s="136">
        <f t="shared" si="53"/>
        <v>3463.9990422950254</v>
      </c>
      <c r="T44" s="137">
        <f t="shared" si="54"/>
        <v>3297.6795978505811</v>
      </c>
      <c r="U44" s="138">
        <f t="shared" si="55"/>
        <v>2632.4018200728033</v>
      </c>
      <c r="V44" s="199">
        <f t="shared" si="56"/>
        <v>1967.1240422950254</v>
      </c>
      <c r="W44" s="199"/>
      <c r="X44" s="199"/>
      <c r="Y44" s="199"/>
      <c r="Z44" s="199"/>
      <c r="AA44" s="200">
        <f t="shared" si="57"/>
        <v>2747.6059282371298</v>
      </c>
      <c r="AB44" s="200"/>
      <c r="AC44" s="200"/>
      <c r="AD44" s="200"/>
      <c r="AE44" s="200"/>
    </row>
    <row r="45" spans="1:31" x14ac:dyDescent="0.25">
      <c r="A45" s="49">
        <v>3</v>
      </c>
      <c r="B45" s="49">
        <v>77.400000000000006</v>
      </c>
      <c r="C45" s="50">
        <f t="shared" si="58"/>
        <v>27000000</v>
      </c>
      <c r="D45" s="50">
        <f t="shared" si="59"/>
        <v>163010.92043681748</v>
      </c>
      <c r="E45" s="50">
        <f t="shared" si="60"/>
        <v>5433.6973478939162</v>
      </c>
      <c r="F45" s="50"/>
      <c r="G45" s="50">
        <f t="shared" si="61"/>
        <v>7580.0078003120125</v>
      </c>
      <c r="H45" s="50">
        <f t="shared" si="62"/>
        <v>13013.705148205929</v>
      </c>
      <c r="I45" s="50">
        <f t="shared" si="63"/>
        <v>1084.4754290171606</v>
      </c>
      <c r="J45" s="50">
        <f t="shared" si="47"/>
        <v>3375.6301404056171</v>
      </c>
      <c r="K45" s="50">
        <f t="shared" si="64"/>
        <v>4460.105569422778</v>
      </c>
      <c r="L45" s="159">
        <f t="shared" si="48"/>
        <v>4270.6053744149776</v>
      </c>
      <c r="M45" s="77">
        <f t="shared" si="49"/>
        <v>-189.50019500779945</v>
      </c>
      <c r="N45" s="80">
        <f t="shared" si="50"/>
        <v>-2274.0023400935934</v>
      </c>
      <c r="O45" s="195">
        <f>(G45*0.7)/12+J45</f>
        <v>3817.7972620904843</v>
      </c>
      <c r="P45" s="196"/>
      <c r="Q45" s="139">
        <f>O45-E26</f>
        <v>-642.30830733229277</v>
      </c>
      <c r="R45" s="135">
        <f t="shared" si="52"/>
        <v>4393.5777916449997</v>
      </c>
      <c r="S45" s="136">
        <f t="shared" si="53"/>
        <v>4293.7861249783336</v>
      </c>
      <c r="T45" s="137">
        <f t="shared" si="54"/>
        <v>4127.4666805338893</v>
      </c>
      <c r="U45" s="138">
        <f t="shared" si="55"/>
        <v>3462.188902756111</v>
      </c>
      <c r="V45" s="199">
        <f t="shared" si="56"/>
        <v>2796.9111249783336</v>
      </c>
      <c r="W45" s="199"/>
      <c r="X45" s="199"/>
      <c r="Y45" s="199"/>
      <c r="Z45" s="199"/>
      <c r="AA45" s="200">
        <f t="shared" si="57"/>
        <v>3375.6301404056171</v>
      </c>
      <c r="AB45" s="200"/>
      <c r="AC45" s="200"/>
      <c r="AD45" s="200"/>
      <c r="AE45" s="200"/>
    </row>
    <row r="46" spans="1:31" x14ac:dyDescent="0.25">
      <c r="A46" s="49">
        <v>4</v>
      </c>
      <c r="B46" s="49">
        <v>100.3</v>
      </c>
      <c r="C46" s="50">
        <f t="shared" si="58"/>
        <v>27000000</v>
      </c>
      <c r="D46" s="50">
        <f t="shared" si="59"/>
        <v>211240.2496099844</v>
      </c>
      <c r="E46" s="50">
        <f t="shared" si="60"/>
        <v>7041.3416536661471</v>
      </c>
      <c r="F46" s="50"/>
      <c r="G46" s="50">
        <f t="shared" si="61"/>
        <v>9822.6716068642745</v>
      </c>
      <c r="H46" s="50">
        <f t="shared" si="62"/>
        <v>16864.013260530421</v>
      </c>
      <c r="I46" s="50">
        <f t="shared" si="63"/>
        <v>1405.334438377535</v>
      </c>
      <c r="J46" s="50">
        <f>E7</f>
        <v>4374.3630889235574</v>
      </c>
      <c r="K46" s="50">
        <f t="shared" si="64"/>
        <v>5779.6975273010921</v>
      </c>
      <c r="L46" s="159">
        <f>((G46*0.7)+E46)/12+J46</f>
        <v>5534.1307371294861</v>
      </c>
      <c r="M46" s="77">
        <f>L46-E27</f>
        <v>-245.56679017160695</v>
      </c>
      <c r="N46" s="80">
        <f>(M46*12)</f>
        <v>-2946.8014820592834</v>
      </c>
      <c r="O46" s="195">
        <f>(G46*0.7)/12+J46</f>
        <v>4947.3522659906403</v>
      </c>
      <c r="P46" s="196"/>
      <c r="Q46" s="139">
        <f>O46-E27</f>
        <v>-832.34526131045277</v>
      </c>
      <c r="R46" s="135">
        <f>((D46-10000)/30)/12+((D46-10000)*0.0465)/12+J46</f>
        <v>5713.1697495233147</v>
      </c>
      <c r="S46" s="136">
        <f>((D46-25000)/30)/12+((D46-25000)*0.0465)/12+J46</f>
        <v>5613.3780828566478</v>
      </c>
      <c r="T46" s="137">
        <f>((D46-50000)/30)/12+((D46-50000)*0.0465)/12+J46</f>
        <v>5447.0586384122034</v>
      </c>
      <c r="U46" s="138">
        <f>((D46-100000)/30)/12+((D46-100000)*0.0465)/12+J46</f>
        <v>5114.4197495233147</v>
      </c>
      <c r="V46" s="199">
        <f>((D46-200000)/30)/12+((D46-200000)*0.0465)/12+J46</f>
        <v>4449.1419717455365</v>
      </c>
      <c r="W46" s="199"/>
      <c r="X46" s="199"/>
      <c r="Y46" s="199"/>
      <c r="Z46" s="199"/>
      <c r="AA46" s="200">
        <f>J46</f>
        <v>4374.3630889235574</v>
      </c>
      <c r="AB46" s="200"/>
      <c r="AC46" s="200"/>
      <c r="AD46" s="200"/>
      <c r="AE46" s="200"/>
    </row>
    <row r="47" spans="1:31" ht="15.75" thickBot="1" x14ac:dyDescent="0.3">
      <c r="L47" s="160"/>
      <c r="M47" s="161" t="s">
        <v>277</v>
      </c>
      <c r="N47" s="162" t="s">
        <v>278</v>
      </c>
      <c r="O47" s="192" t="s">
        <v>281</v>
      </c>
      <c r="P47" s="192"/>
      <c r="Q47" s="64"/>
      <c r="R47" s="193" t="s">
        <v>279</v>
      </c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</row>
    <row r="48" spans="1:31" ht="15.75" thickTop="1" x14ac:dyDescent="0.25">
      <c r="A48" s="64" t="s">
        <v>275</v>
      </c>
      <c r="B48" s="64"/>
      <c r="C48" s="64"/>
      <c r="D48" s="64"/>
      <c r="E48" s="64"/>
      <c r="F48" s="64"/>
      <c r="G48" s="64"/>
      <c r="H48" s="171" t="s">
        <v>282</v>
      </c>
      <c r="I48" s="175"/>
      <c r="J48" s="163" t="s">
        <v>289</v>
      </c>
      <c r="K48" s="164"/>
      <c r="R48" s="39"/>
      <c r="S48" s="39"/>
    </row>
    <row r="49" spans="1:14" x14ac:dyDescent="0.25">
      <c r="A49" s="64" t="s">
        <v>78</v>
      </c>
      <c r="B49" s="64" t="s">
        <v>265</v>
      </c>
      <c r="C49" s="64" t="s">
        <v>266</v>
      </c>
      <c r="D49" s="64" t="s">
        <v>272</v>
      </c>
      <c r="E49" s="64" t="s">
        <v>76</v>
      </c>
      <c r="F49" s="64"/>
      <c r="G49" s="64" t="s">
        <v>77</v>
      </c>
      <c r="H49" s="172" t="s">
        <v>283</v>
      </c>
      <c r="I49" s="176" t="s">
        <v>284</v>
      </c>
      <c r="J49" s="165" t="s">
        <v>322</v>
      </c>
      <c r="K49" s="166"/>
    </row>
    <row r="50" spans="1:14" x14ac:dyDescent="0.25">
      <c r="A50" s="64">
        <v>1</v>
      </c>
      <c r="B50" s="64">
        <v>38</v>
      </c>
      <c r="C50" s="65">
        <f t="shared" ref="C50:C52" si="65">G24</f>
        <v>27000000</v>
      </c>
      <c r="D50" s="65">
        <f>(C50/12820)*B50</f>
        <v>80031.201248049925</v>
      </c>
      <c r="E50" s="65">
        <f>D36</f>
        <v>34795.467706708267</v>
      </c>
      <c r="F50" s="65"/>
      <c r="G50" s="65">
        <f t="shared" ref="G50:G52" si="66">E24</f>
        <v>2189.7159126365054</v>
      </c>
      <c r="H50" s="173">
        <f t="shared" ref="H50:H52" si="67">G50-L43</f>
        <v>93.036271450857839</v>
      </c>
      <c r="I50" s="109">
        <f t="shared" ref="I50:I52" si="68">H50*12</f>
        <v>1116.4352574102941</v>
      </c>
      <c r="J50" s="167" t="s">
        <v>285</v>
      </c>
      <c r="K50" s="168">
        <f>I50</f>
        <v>1116.4352574102941</v>
      </c>
      <c r="L50" s="39"/>
      <c r="M50" s="39"/>
      <c r="N50" s="39"/>
    </row>
    <row r="51" spans="1:14" x14ac:dyDescent="0.25">
      <c r="A51" s="64">
        <v>2</v>
      </c>
      <c r="B51" s="64">
        <v>63</v>
      </c>
      <c r="C51" s="65">
        <f t="shared" si="65"/>
        <v>27000000</v>
      </c>
      <c r="D51" s="65">
        <f t="shared" ref="D51:D53" si="69">(C51/12820)*B51</f>
        <v>132683.30733229331</v>
      </c>
      <c r="E51" s="65">
        <f t="shared" ref="E51:E53" si="70">D37</f>
        <v>57687.222776911076</v>
      </c>
      <c r="F51" s="65"/>
      <c r="G51" s="65">
        <f t="shared" si="66"/>
        <v>3630.3184867394698</v>
      </c>
      <c r="H51" s="173">
        <f t="shared" si="67"/>
        <v>154.24434477379054</v>
      </c>
      <c r="I51" s="109">
        <f t="shared" si="68"/>
        <v>1850.9321372854865</v>
      </c>
      <c r="J51" s="167" t="s">
        <v>286</v>
      </c>
      <c r="K51" s="168">
        <f t="shared" ref="K51:K53" si="71">I51</f>
        <v>1850.9321372854865</v>
      </c>
      <c r="L51" s="39"/>
      <c r="M51" s="39"/>
      <c r="N51" s="39"/>
    </row>
    <row r="52" spans="1:14" x14ac:dyDescent="0.25">
      <c r="A52" s="64">
        <v>3</v>
      </c>
      <c r="B52" s="64">
        <v>77.400000000000006</v>
      </c>
      <c r="C52" s="65">
        <f t="shared" si="65"/>
        <v>27000000</v>
      </c>
      <c r="D52" s="65">
        <f t="shared" si="69"/>
        <v>163010.92043681748</v>
      </c>
      <c r="E52" s="65">
        <f t="shared" si="70"/>
        <v>70872.873697347895</v>
      </c>
      <c r="F52" s="65"/>
      <c r="G52" s="65">
        <f t="shared" si="66"/>
        <v>4460.1055694227771</v>
      </c>
      <c r="H52" s="173">
        <f t="shared" si="67"/>
        <v>189.50019500779945</v>
      </c>
      <c r="I52" s="109">
        <f t="shared" si="68"/>
        <v>2274.0023400935934</v>
      </c>
      <c r="J52" s="167" t="s">
        <v>287</v>
      </c>
      <c r="K52" s="168">
        <f>I52</f>
        <v>2274.0023400935934</v>
      </c>
      <c r="L52" s="39"/>
      <c r="M52" s="39"/>
      <c r="N52" s="39"/>
    </row>
    <row r="53" spans="1:14" ht="15.75" thickBot="1" x14ac:dyDescent="0.3">
      <c r="A53" s="64">
        <v>4</v>
      </c>
      <c r="B53" s="64">
        <v>100.3</v>
      </c>
      <c r="C53" s="65">
        <f>G27</f>
        <v>27000000</v>
      </c>
      <c r="D53" s="65">
        <f t="shared" si="69"/>
        <v>211240.2496099844</v>
      </c>
      <c r="E53" s="65">
        <f t="shared" si="70"/>
        <v>91841.721341653669</v>
      </c>
      <c r="F53" s="65"/>
      <c r="G53" s="65">
        <f>E27</f>
        <v>5779.697527301093</v>
      </c>
      <c r="H53" s="174">
        <f>G53-L46</f>
        <v>245.56679017160695</v>
      </c>
      <c r="I53" s="177">
        <f>H53*12</f>
        <v>2946.8014820592834</v>
      </c>
      <c r="J53" s="169" t="s">
        <v>288</v>
      </c>
      <c r="K53" s="170">
        <f t="shared" si="71"/>
        <v>2946.8014820592834</v>
      </c>
      <c r="L53" s="39"/>
      <c r="M53" s="39"/>
      <c r="N53" s="39"/>
    </row>
    <row r="54" spans="1:14" ht="15.75" thickTop="1" x14ac:dyDescent="0.25"/>
    <row r="57" spans="1:14" x14ac:dyDescent="0.25">
      <c r="C57" t="s">
        <v>290</v>
      </c>
    </row>
    <row r="58" spans="1:14" x14ac:dyDescent="0.25">
      <c r="C58" t="s">
        <v>291</v>
      </c>
    </row>
    <row r="59" spans="1:14" x14ac:dyDescent="0.25">
      <c r="C59" t="s">
        <v>292</v>
      </c>
    </row>
    <row r="60" spans="1:14" x14ac:dyDescent="0.25">
      <c r="C60" t="s">
        <v>293</v>
      </c>
    </row>
    <row r="62" spans="1:14" x14ac:dyDescent="0.25">
      <c r="C62" t="s">
        <v>294</v>
      </c>
    </row>
    <row r="63" spans="1:14" ht="15.75" thickBot="1" x14ac:dyDescent="0.3"/>
    <row r="64" spans="1:14" ht="15.75" thickBot="1" x14ac:dyDescent="0.3">
      <c r="C64" s="179" t="s">
        <v>295</v>
      </c>
      <c r="D64" s="180"/>
      <c r="E64" s="180"/>
      <c r="F64" s="180"/>
      <c r="G64" s="180"/>
      <c r="H64" s="181">
        <v>25000000</v>
      </c>
      <c r="I64" s="180">
        <v>60</v>
      </c>
      <c r="J64" s="182">
        <f>H64/I64</f>
        <v>416666.66666666669</v>
      </c>
      <c r="K64" s="189" t="s">
        <v>324</v>
      </c>
      <c r="L64" s="190"/>
    </row>
    <row r="65" spans="3:13" x14ac:dyDescent="0.25">
      <c r="C65" s="183" t="s">
        <v>304</v>
      </c>
      <c r="D65" s="75"/>
      <c r="E65" s="75"/>
      <c r="F65" s="75"/>
      <c r="G65" s="75"/>
      <c r="H65" s="178">
        <v>8000000</v>
      </c>
      <c r="I65" s="75">
        <v>15</v>
      </c>
      <c r="J65" s="184">
        <f t="shared" ref="J65:J75" si="72">H65/I65</f>
        <v>533333.33333333337</v>
      </c>
    </row>
    <row r="66" spans="3:13" x14ac:dyDescent="0.25">
      <c r="C66" s="183" t="s">
        <v>296</v>
      </c>
      <c r="D66" s="75"/>
      <c r="E66" s="75"/>
      <c r="F66" s="75"/>
      <c r="G66" s="75"/>
      <c r="H66" s="178">
        <v>3000000</v>
      </c>
      <c r="I66" s="75">
        <v>20</v>
      </c>
      <c r="J66" s="184">
        <f t="shared" si="72"/>
        <v>150000</v>
      </c>
    </row>
    <row r="67" spans="3:13" x14ac:dyDescent="0.25">
      <c r="C67" s="183" t="s">
        <v>297</v>
      </c>
      <c r="D67" s="75"/>
      <c r="E67" s="75"/>
      <c r="F67" s="75"/>
      <c r="G67" s="75"/>
      <c r="H67" s="178">
        <v>30000000</v>
      </c>
      <c r="I67" s="75">
        <v>50</v>
      </c>
      <c r="J67" s="184">
        <f t="shared" si="72"/>
        <v>600000</v>
      </c>
    </row>
    <row r="68" spans="3:13" x14ac:dyDescent="0.25">
      <c r="C68" s="183" t="s">
        <v>298</v>
      </c>
      <c r="D68" s="75"/>
      <c r="E68" s="75"/>
      <c r="F68" s="75"/>
      <c r="G68" s="75"/>
      <c r="H68" s="178">
        <v>1500000</v>
      </c>
      <c r="I68" s="75">
        <v>10</v>
      </c>
      <c r="J68" s="184">
        <f t="shared" si="72"/>
        <v>150000</v>
      </c>
    </row>
    <row r="69" spans="3:13" x14ac:dyDescent="0.25">
      <c r="C69" s="183" t="s">
        <v>299</v>
      </c>
      <c r="D69" s="75"/>
      <c r="E69" s="75"/>
      <c r="F69" s="75"/>
      <c r="G69" s="75"/>
      <c r="H69" s="178">
        <v>8000000</v>
      </c>
      <c r="I69" s="75">
        <v>50</v>
      </c>
      <c r="J69" s="184">
        <f t="shared" si="72"/>
        <v>160000</v>
      </c>
    </row>
    <row r="70" spans="3:13" x14ac:dyDescent="0.25">
      <c r="C70" s="183" t="s">
        <v>300</v>
      </c>
      <c r="D70" s="75"/>
      <c r="E70" s="75"/>
      <c r="F70" s="75"/>
      <c r="G70" s="75"/>
      <c r="H70" s="178">
        <v>2500000</v>
      </c>
      <c r="I70" s="75">
        <v>20</v>
      </c>
      <c r="J70" s="184">
        <f t="shared" si="72"/>
        <v>125000</v>
      </c>
    </row>
    <row r="71" spans="3:13" x14ac:dyDescent="0.25">
      <c r="C71" s="183" t="s">
        <v>301</v>
      </c>
      <c r="D71" s="75"/>
      <c r="E71" s="75"/>
      <c r="F71" s="75"/>
      <c r="G71" s="75"/>
      <c r="H71" s="178">
        <v>15000000</v>
      </c>
      <c r="I71" s="75">
        <v>50</v>
      </c>
      <c r="J71" s="184">
        <f t="shared" si="72"/>
        <v>300000</v>
      </c>
    </row>
    <row r="72" spans="3:13" x14ac:dyDescent="0.25">
      <c r="C72" s="183" t="s">
        <v>302</v>
      </c>
      <c r="D72" s="75"/>
      <c r="E72" s="75"/>
      <c r="F72" s="75"/>
      <c r="G72" s="75"/>
      <c r="H72" s="178">
        <v>2000000</v>
      </c>
      <c r="I72" s="75">
        <v>10</v>
      </c>
      <c r="J72" s="184">
        <f t="shared" si="72"/>
        <v>200000</v>
      </c>
    </row>
    <row r="73" spans="3:13" x14ac:dyDescent="0.25">
      <c r="C73" s="183" t="s">
        <v>303</v>
      </c>
      <c r="D73" s="75"/>
      <c r="E73" s="75"/>
      <c r="F73" s="75"/>
      <c r="G73" s="75"/>
      <c r="H73" s="178">
        <v>1500000</v>
      </c>
      <c r="I73" s="75">
        <v>10</v>
      </c>
      <c r="J73" s="184">
        <f t="shared" si="72"/>
        <v>150000</v>
      </c>
    </row>
    <row r="74" spans="3:13" x14ac:dyDescent="0.25">
      <c r="C74" s="183" t="s">
        <v>320</v>
      </c>
      <c r="D74" s="75"/>
      <c r="E74" s="75"/>
      <c r="F74" s="75"/>
      <c r="G74" s="75"/>
      <c r="H74" s="178">
        <v>1500000</v>
      </c>
      <c r="I74" s="75">
        <v>20</v>
      </c>
      <c r="J74" s="184">
        <f t="shared" si="72"/>
        <v>75000</v>
      </c>
    </row>
    <row r="75" spans="3:13" x14ac:dyDescent="0.25">
      <c r="C75" s="183" t="s">
        <v>305</v>
      </c>
      <c r="D75" s="75"/>
      <c r="E75" s="75"/>
      <c r="F75" s="75"/>
      <c r="G75" s="75"/>
      <c r="H75" s="178">
        <v>20000000</v>
      </c>
      <c r="I75" s="75">
        <v>50</v>
      </c>
      <c r="J75" s="184">
        <f t="shared" si="72"/>
        <v>400000</v>
      </c>
    </row>
    <row r="76" spans="3:13" ht="15.75" thickBot="1" x14ac:dyDescent="0.3">
      <c r="C76" s="185"/>
      <c r="D76" s="186"/>
      <c r="E76" s="186"/>
      <c r="F76" s="186"/>
      <c r="G76" s="186"/>
      <c r="H76" s="186"/>
      <c r="I76" s="187" t="s">
        <v>316</v>
      </c>
      <c r="J76" s="188">
        <f>SUM(J64:J75)</f>
        <v>3260000</v>
      </c>
    </row>
    <row r="78" spans="3:13" x14ac:dyDescent="0.25">
      <c r="C78" t="s">
        <v>306</v>
      </c>
    </row>
    <row r="79" spans="3:13" x14ac:dyDescent="0.25">
      <c r="C79" t="s">
        <v>307</v>
      </c>
      <c r="D79" s="11">
        <v>1500000</v>
      </c>
    </row>
    <row r="80" spans="3:13" x14ac:dyDescent="0.25">
      <c r="C80" t="s">
        <v>308</v>
      </c>
      <c r="D80" s="11">
        <v>1000000</v>
      </c>
      <c r="H80" s="52" t="s">
        <v>326</v>
      </c>
      <c r="I80" s="52"/>
      <c r="J80" s="52"/>
      <c r="K80" s="52"/>
      <c r="L80" s="52"/>
      <c r="M80" s="52"/>
    </row>
    <row r="81" spans="3:13" x14ac:dyDescent="0.25">
      <c r="C81" t="s">
        <v>309</v>
      </c>
      <c r="D81" s="11">
        <v>130000</v>
      </c>
      <c r="H81" s="52"/>
      <c r="I81" s="52"/>
      <c r="J81" s="52"/>
      <c r="K81" s="52"/>
      <c r="L81" s="52"/>
      <c r="M81" s="52"/>
    </row>
    <row r="82" spans="3:13" x14ac:dyDescent="0.25">
      <c r="C82" t="s">
        <v>310</v>
      </c>
      <c r="D82" s="11">
        <v>150000</v>
      </c>
      <c r="H82" s="52" t="s">
        <v>327</v>
      </c>
      <c r="I82" s="52"/>
      <c r="J82" s="52"/>
      <c r="K82" s="52"/>
      <c r="L82" s="52"/>
      <c r="M82" s="52"/>
    </row>
    <row r="83" spans="3:13" x14ac:dyDescent="0.25">
      <c r="C83" t="s">
        <v>311</v>
      </c>
      <c r="D83" s="11">
        <v>180000</v>
      </c>
      <c r="H83" s="52" t="s">
        <v>328</v>
      </c>
      <c r="I83" s="52"/>
      <c r="J83" s="52"/>
      <c r="K83" s="52"/>
      <c r="L83" s="52"/>
      <c r="M83" s="52"/>
    </row>
    <row r="84" spans="3:13" x14ac:dyDescent="0.25">
      <c r="C84" t="s">
        <v>312</v>
      </c>
      <c r="D84" s="11">
        <v>330000</v>
      </c>
      <c r="H84" s="52" t="s">
        <v>329</v>
      </c>
      <c r="I84" s="52"/>
      <c r="J84" s="52"/>
      <c r="K84" s="52"/>
      <c r="L84" s="52"/>
      <c r="M84" s="52"/>
    </row>
    <row r="85" spans="3:13" x14ac:dyDescent="0.25">
      <c r="C85" t="s">
        <v>313</v>
      </c>
      <c r="D85" s="11">
        <v>195000</v>
      </c>
      <c r="H85" s="52" t="s">
        <v>330</v>
      </c>
      <c r="I85" s="52"/>
      <c r="J85" s="52"/>
      <c r="K85" s="52"/>
      <c r="L85" s="52"/>
      <c r="M85" s="52"/>
    </row>
    <row r="86" spans="3:13" x14ac:dyDescent="0.25">
      <c r="C86" t="s">
        <v>314</v>
      </c>
      <c r="D86" s="11">
        <v>400000</v>
      </c>
      <c r="H86" s="52"/>
      <c r="I86" s="52"/>
      <c r="J86" s="52"/>
      <c r="K86" s="52"/>
      <c r="L86" s="52"/>
      <c r="M86" s="52"/>
    </row>
    <row r="87" spans="3:13" ht="15.75" thickBot="1" x14ac:dyDescent="0.3">
      <c r="C87" t="s">
        <v>315</v>
      </c>
      <c r="D87" s="11">
        <v>60000</v>
      </c>
      <c r="H87" s="52" t="s">
        <v>332</v>
      </c>
      <c r="I87" s="52"/>
      <c r="J87" s="52"/>
      <c r="K87" s="52"/>
      <c r="L87" s="52"/>
      <c r="M87" s="52"/>
    </row>
    <row r="88" spans="3:13" ht="15.75" thickBot="1" x14ac:dyDescent="0.3">
      <c r="C88" s="144" t="s">
        <v>316</v>
      </c>
      <c r="D88" s="145">
        <f>SUM(D79:D87)</f>
        <v>3945000</v>
      </c>
      <c r="E88" s="189" t="s">
        <v>325</v>
      </c>
      <c r="F88" s="190"/>
      <c r="H88" s="52" t="s">
        <v>331</v>
      </c>
      <c r="I88" s="52"/>
      <c r="J88" s="52"/>
      <c r="K88" s="52"/>
      <c r="L88" s="52"/>
      <c r="M88" s="52"/>
    </row>
    <row r="89" spans="3:13" x14ac:dyDescent="0.25">
      <c r="D89" s="11"/>
      <c r="H89" s="52" t="s">
        <v>333</v>
      </c>
      <c r="I89" s="52"/>
      <c r="J89" s="52"/>
      <c r="K89" s="52"/>
      <c r="L89" s="52"/>
      <c r="M89" s="52"/>
    </row>
    <row r="90" spans="3:13" x14ac:dyDescent="0.25">
      <c r="D90" s="11"/>
      <c r="H90" s="52" t="s">
        <v>334</v>
      </c>
      <c r="I90" s="52"/>
      <c r="J90" s="52"/>
      <c r="K90" s="52"/>
      <c r="L90" s="52"/>
      <c r="M90" s="52"/>
    </row>
    <row r="91" spans="3:13" x14ac:dyDescent="0.25">
      <c r="D91" s="11"/>
      <c r="H91" s="52" t="s">
        <v>335</v>
      </c>
      <c r="I91" s="52"/>
      <c r="J91" s="52"/>
      <c r="K91" s="52"/>
      <c r="L91" s="52"/>
      <c r="M91" s="52"/>
    </row>
    <row r="92" spans="3:13" x14ac:dyDescent="0.25">
      <c r="C92" t="s">
        <v>317</v>
      </c>
      <c r="D92" s="11">
        <f>0</f>
        <v>0</v>
      </c>
      <c r="H92" s="52"/>
      <c r="I92" s="52"/>
      <c r="J92" s="52"/>
      <c r="K92" s="52"/>
      <c r="L92" s="52"/>
      <c r="M92" s="52"/>
    </row>
    <row r="93" spans="3:13" x14ac:dyDescent="0.25">
      <c r="C93" t="s">
        <v>318</v>
      </c>
      <c r="D93" s="11">
        <f>D88</f>
        <v>3945000</v>
      </c>
      <c r="H93" s="52" t="s">
        <v>336</v>
      </c>
      <c r="I93" s="52"/>
      <c r="J93" s="52"/>
      <c r="K93" s="52"/>
      <c r="L93" s="52"/>
      <c r="M93" s="52"/>
    </row>
    <row r="94" spans="3:13" x14ac:dyDescent="0.25">
      <c r="C94" t="s">
        <v>319</v>
      </c>
      <c r="D94" s="11">
        <f>J76</f>
        <v>3260000</v>
      </c>
      <c r="H94" s="52"/>
      <c r="I94" s="52"/>
      <c r="J94" s="52"/>
      <c r="K94" s="52"/>
      <c r="L94" s="52"/>
      <c r="M94" s="52"/>
    </row>
    <row r="95" spans="3:13" x14ac:dyDescent="0.25">
      <c r="C95" t="s">
        <v>7</v>
      </c>
      <c r="D95" s="11">
        <f>SUM(D92:D94)</f>
        <v>7205000</v>
      </c>
      <c r="H95" s="52" t="s">
        <v>337</v>
      </c>
      <c r="I95" s="52"/>
      <c r="J95" s="52"/>
      <c r="K95" s="52"/>
      <c r="L95" s="52"/>
      <c r="M95" s="52"/>
    </row>
    <row r="96" spans="3:13" x14ac:dyDescent="0.25">
      <c r="D96" s="11"/>
      <c r="H96" s="52" t="s">
        <v>338</v>
      </c>
      <c r="I96" s="52"/>
      <c r="J96" s="52"/>
      <c r="K96" s="52"/>
      <c r="L96" s="52"/>
      <c r="M96" s="52"/>
    </row>
    <row r="97" spans="1:6" x14ac:dyDescent="0.25">
      <c r="D97" s="11"/>
    </row>
    <row r="98" spans="1:6" x14ac:dyDescent="0.25">
      <c r="A98" s="49" t="s">
        <v>78</v>
      </c>
      <c r="B98" s="49" t="s">
        <v>265</v>
      </c>
      <c r="C98" s="49" t="s">
        <v>259</v>
      </c>
      <c r="D98" s="49" t="s">
        <v>76</v>
      </c>
      <c r="E98" s="49" t="s">
        <v>77</v>
      </c>
      <c r="F98" s="49"/>
    </row>
    <row r="99" spans="1:6" x14ac:dyDescent="0.25">
      <c r="A99" s="49">
        <v>1</v>
      </c>
      <c r="B99" s="49">
        <v>38</v>
      </c>
      <c r="C99" s="50">
        <v>7500000</v>
      </c>
      <c r="D99" s="50">
        <f t="shared" ref="D99:D101" si="73">(C99/12820)*B99</f>
        <v>22230.889235569422</v>
      </c>
      <c r="E99" s="50">
        <f>D99/12</f>
        <v>1852.5741029641185</v>
      </c>
      <c r="F99" s="50"/>
    </row>
    <row r="100" spans="1:6" x14ac:dyDescent="0.25">
      <c r="A100" s="49">
        <v>2</v>
      </c>
      <c r="B100" s="49">
        <v>63</v>
      </c>
      <c r="C100" s="50">
        <v>7500000</v>
      </c>
      <c r="D100" s="50">
        <f t="shared" si="73"/>
        <v>36856.47425897036</v>
      </c>
      <c r="E100" s="50">
        <f t="shared" ref="E100:E102" si="74">D100/12</f>
        <v>3071.3728549141965</v>
      </c>
      <c r="F100" s="50"/>
    </row>
    <row r="101" spans="1:6" x14ac:dyDescent="0.25">
      <c r="A101" s="49">
        <v>3</v>
      </c>
      <c r="B101" s="49">
        <v>77.400000000000006</v>
      </c>
      <c r="C101" s="50">
        <v>7500000</v>
      </c>
      <c r="D101" s="50">
        <f t="shared" si="73"/>
        <v>45280.811232449298</v>
      </c>
      <c r="E101" s="50">
        <f t="shared" si="74"/>
        <v>3773.4009360374416</v>
      </c>
      <c r="F101" s="50"/>
    </row>
    <row r="102" spans="1:6" x14ac:dyDescent="0.25">
      <c r="A102" s="49">
        <v>4</v>
      </c>
      <c r="B102" s="49">
        <v>100.3</v>
      </c>
      <c r="C102" s="50">
        <v>7500000</v>
      </c>
      <c r="D102" s="50">
        <f>(C102/12820)*B102</f>
        <v>58677.847113884556</v>
      </c>
      <c r="E102" s="50">
        <f t="shared" si="74"/>
        <v>4889.820592823713</v>
      </c>
      <c r="F102" s="50"/>
    </row>
    <row r="103" spans="1:6" x14ac:dyDescent="0.25">
      <c r="D103" s="11"/>
    </row>
  </sheetData>
  <mergeCells count="18">
    <mergeCell ref="R41:AE41"/>
    <mergeCell ref="AA42:AE42"/>
    <mergeCell ref="V46:Z46"/>
    <mergeCell ref="AA43:AE43"/>
    <mergeCell ref="AA44:AE44"/>
    <mergeCell ref="AA45:AE45"/>
    <mergeCell ref="AA46:AE46"/>
    <mergeCell ref="V42:Z42"/>
    <mergeCell ref="V43:Z43"/>
    <mergeCell ref="V44:Z44"/>
    <mergeCell ref="V45:Z45"/>
    <mergeCell ref="O47:P47"/>
    <mergeCell ref="R47:AE47"/>
    <mergeCell ref="O42:P42"/>
    <mergeCell ref="O43:P43"/>
    <mergeCell ref="O44:P44"/>
    <mergeCell ref="O45:P45"/>
    <mergeCell ref="O46:P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2"/>
  <sheetViews>
    <sheetView workbookViewId="0">
      <selection activeCell="I15" sqref="I15"/>
    </sheetView>
  </sheetViews>
  <sheetFormatPr defaultRowHeight="15" x14ac:dyDescent="0.25"/>
  <cols>
    <col min="1" max="1" width="14.7109375" bestFit="1" customWidth="1"/>
    <col min="2" max="2" width="13.85546875" bestFit="1" customWidth="1"/>
    <col min="3" max="3" width="14.140625" bestFit="1" customWidth="1"/>
    <col min="4" max="4" width="15.85546875" bestFit="1" customWidth="1"/>
    <col min="5" max="5" width="17.5703125" bestFit="1" customWidth="1"/>
    <col min="6" max="6" width="19.7109375" bestFit="1" customWidth="1"/>
    <col min="7" max="7" width="12.7109375" bestFit="1" customWidth="1"/>
    <col min="8" max="8" width="16.140625" bestFit="1" customWidth="1"/>
    <col min="9" max="9" width="19" bestFit="1" customWidth="1"/>
    <col min="10" max="10" width="22.42578125" bestFit="1" customWidth="1"/>
    <col min="11" max="11" width="27.7109375" bestFit="1" customWidth="1"/>
    <col min="12" max="12" width="31.140625" bestFit="1" customWidth="1"/>
  </cols>
  <sheetData>
    <row r="2" spans="1:12" x14ac:dyDescent="0.25">
      <c r="A2" s="10" t="s">
        <v>12</v>
      </c>
      <c r="B2" s="10" t="s">
        <v>13</v>
      </c>
      <c r="C2" s="10" t="s">
        <v>14</v>
      </c>
      <c r="D2" s="10" t="s">
        <v>11</v>
      </c>
      <c r="E2" s="10" t="s">
        <v>19</v>
      </c>
      <c r="F2" s="10" t="s">
        <v>20</v>
      </c>
      <c r="G2" s="10" t="s">
        <v>10</v>
      </c>
      <c r="H2" s="10" t="s">
        <v>6</v>
      </c>
      <c r="I2" s="10" t="s">
        <v>21</v>
      </c>
      <c r="J2" s="10" t="s">
        <v>22</v>
      </c>
      <c r="K2" s="10" t="s">
        <v>15</v>
      </c>
      <c r="L2" s="10" t="s">
        <v>16</v>
      </c>
    </row>
    <row r="3" spans="1:12" x14ac:dyDescent="0.25">
      <c r="A3">
        <v>12820</v>
      </c>
      <c r="B3" s="7">
        <v>27943042</v>
      </c>
      <c r="C3" s="7">
        <f>B3/A3</f>
        <v>2179.6444617784709</v>
      </c>
      <c r="D3" s="7">
        <v>879452</v>
      </c>
      <c r="E3">
        <f>D3/A3</f>
        <v>68.599999999999994</v>
      </c>
      <c r="F3" s="4">
        <f>E3/12</f>
        <v>5.7166666666666659</v>
      </c>
      <c r="G3" s="5">
        <v>3.0499999999999999E-2</v>
      </c>
      <c r="H3" s="7">
        <f>G3*B3</f>
        <v>852262.78099999996</v>
      </c>
      <c r="I3" s="8">
        <f>H3/A3</f>
        <v>66.479156084243371</v>
      </c>
      <c r="J3" s="4">
        <f>I3/12</f>
        <v>5.5399296736869479</v>
      </c>
      <c r="K3" s="4">
        <f>E3+I3</f>
        <v>135.07915608424338</v>
      </c>
      <c r="L3" s="4">
        <f>F3+J3</f>
        <v>11.256596340353614</v>
      </c>
    </row>
    <row r="5" spans="1:12" x14ac:dyDescent="0.25">
      <c r="A5" s="10" t="s">
        <v>17</v>
      </c>
      <c r="B5" s="10" t="s">
        <v>13</v>
      </c>
      <c r="C5" s="10" t="s">
        <v>18</v>
      </c>
      <c r="D5" s="10" t="s">
        <v>11</v>
      </c>
      <c r="E5" s="10" t="s">
        <v>24</v>
      </c>
      <c r="F5" s="10" t="s">
        <v>23</v>
      </c>
      <c r="G5" s="10" t="s">
        <v>10</v>
      </c>
      <c r="H5" s="10" t="s">
        <v>6</v>
      </c>
      <c r="I5" s="10" t="s">
        <v>35</v>
      </c>
      <c r="J5" s="10" t="s">
        <v>36</v>
      </c>
      <c r="K5" s="10" t="s">
        <v>25</v>
      </c>
      <c r="L5" s="10" t="s">
        <v>26</v>
      </c>
    </row>
    <row r="6" spans="1:12" x14ac:dyDescent="0.25">
      <c r="A6">
        <v>174</v>
      </c>
      <c r="B6" s="7">
        <v>27943042</v>
      </c>
      <c r="C6" s="7">
        <f>B6/A6</f>
        <v>160592.19540229885</v>
      </c>
      <c r="D6" s="7">
        <v>879452</v>
      </c>
      <c r="E6" s="7">
        <f>D6/A6</f>
        <v>5054.3218390804595</v>
      </c>
      <c r="F6" s="7">
        <f>E6/12</f>
        <v>421.19348659003828</v>
      </c>
      <c r="G6" s="5">
        <v>3.0499999999999999E-2</v>
      </c>
      <c r="H6" s="7">
        <f>G6*B6</f>
        <v>852262.78099999996</v>
      </c>
      <c r="I6" s="7">
        <f>H6/A6</f>
        <v>4898.0619597701143</v>
      </c>
      <c r="J6" s="7">
        <f>I6/12</f>
        <v>408.17182998084286</v>
      </c>
      <c r="K6" s="7">
        <f>(I6*0.7)+E6</f>
        <v>8482.9652109195395</v>
      </c>
      <c r="L6" s="7">
        <f>(J6*0.7)+F6</f>
        <v>706.91376757662829</v>
      </c>
    </row>
    <row r="9" spans="1:12" x14ac:dyDescent="0.25">
      <c r="A9" s="202" t="s">
        <v>30</v>
      </c>
      <c r="B9" s="202"/>
    </row>
    <row r="10" spans="1:12" x14ac:dyDescent="0.25">
      <c r="A10" s="23" t="s">
        <v>12</v>
      </c>
      <c r="B10" s="23" t="s">
        <v>31</v>
      </c>
      <c r="C10" s="23" t="s">
        <v>32</v>
      </c>
      <c r="D10" s="23" t="s">
        <v>33</v>
      </c>
      <c r="E10" s="23" t="s">
        <v>34</v>
      </c>
      <c r="F10" s="23" t="s">
        <v>37</v>
      </c>
      <c r="G10" s="23" t="s">
        <v>38</v>
      </c>
      <c r="H10" s="23" t="s">
        <v>39</v>
      </c>
      <c r="I10" s="19" t="s">
        <v>40</v>
      </c>
      <c r="J10" s="19" t="s">
        <v>40</v>
      </c>
      <c r="K10" s="19" t="s">
        <v>40</v>
      </c>
      <c r="L10" s="19" t="s">
        <v>40</v>
      </c>
    </row>
    <row r="11" spans="1:12" x14ac:dyDescent="0.25">
      <c r="A11" s="24">
        <v>100</v>
      </c>
      <c r="B11" s="25">
        <f>C3*A11:A12</f>
        <v>217964.4461778471</v>
      </c>
      <c r="C11" s="25">
        <f>E3*A11</f>
        <v>6859.9999999999991</v>
      </c>
      <c r="D11" s="25">
        <f>F3*A11</f>
        <v>571.66666666666663</v>
      </c>
      <c r="E11" s="25">
        <f>I3*A11</f>
        <v>6647.9156084243368</v>
      </c>
      <c r="F11" s="25">
        <f>J3*A11</f>
        <v>553.99296736869474</v>
      </c>
      <c r="G11" s="25">
        <f>C11+E11</f>
        <v>13507.915608424337</v>
      </c>
      <c r="H11" s="25">
        <f>D11+F11</f>
        <v>1125.6596340353613</v>
      </c>
      <c r="I11" s="32" t="s">
        <v>67</v>
      </c>
      <c r="J11" s="33" t="s">
        <v>68</v>
      </c>
      <c r="K11" s="19" t="s">
        <v>56</v>
      </c>
      <c r="L11" s="19" t="s">
        <v>56</v>
      </c>
    </row>
    <row r="12" spans="1:12" x14ac:dyDescent="0.25">
      <c r="A12" s="20" t="s">
        <v>18</v>
      </c>
      <c r="B12" s="21"/>
      <c r="C12" s="21"/>
      <c r="D12" s="21"/>
      <c r="E12" s="20" t="s">
        <v>41</v>
      </c>
      <c r="F12" s="20" t="s">
        <v>41</v>
      </c>
      <c r="G12" s="20" t="s">
        <v>40</v>
      </c>
      <c r="H12" s="20" t="s">
        <v>40</v>
      </c>
      <c r="I12" s="34">
        <f>I52*A11</f>
        <v>13507.915608424333</v>
      </c>
      <c r="J12" s="35">
        <f>I12/12</f>
        <v>1125.659634035361</v>
      </c>
      <c r="K12" s="29" t="s">
        <v>57</v>
      </c>
      <c r="L12" s="29" t="s">
        <v>57</v>
      </c>
    </row>
    <row r="13" spans="1:12" x14ac:dyDescent="0.25">
      <c r="A13" s="26" t="s">
        <v>44</v>
      </c>
      <c r="B13" s="22">
        <f>B11</f>
        <v>217964.4461778471</v>
      </c>
      <c r="C13" s="22">
        <f>B13/30</f>
        <v>7265.4815392615701</v>
      </c>
      <c r="D13" s="22">
        <f>C13/12</f>
        <v>605.45679493846421</v>
      </c>
      <c r="E13" s="22">
        <f>B13*0.0305</f>
        <v>6647.9156084243368</v>
      </c>
      <c r="F13" s="22">
        <f>E13/12</f>
        <v>553.99296736869474</v>
      </c>
      <c r="G13" s="27">
        <f>(E13*0.7)+C13</f>
        <v>11919.022465158607</v>
      </c>
      <c r="H13" s="27">
        <f>(F13*0.7)+D13</f>
        <v>993.25187209655053</v>
      </c>
      <c r="I13" s="32" t="s">
        <v>54</v>
      </c>
      <c r="J13" s="33" t="s">
        <v>55</v>
      </c>
      <c r="K13" s="29" t="s">
        <v>54</v>
      </c>
      <c r="L13" s="30" t="s">
        <v>55</v>
      </c>
    </row>
    <row r="14" spans="1:12" x14ac:dyDescent="0.25">
      <c r="F14" s="28" t="s">
        <v>43</v>
      </c>
      <c r="G14" s="15">
        <f>G11-G13</f>
        <v>1588.89314326573</v>
      </c>
      <c r="H14" s="15">
        <f>H11-H13</f>
        <v>132.40776193881072</v>
      </c>
      <c r="I14" s="34">
        <f>I12-G13</f>
        <v>1588.8931432657264</v>
      </c>
      <c r="J14" s="35">
        <f>J12-H13</f>
        <v>132.40776193881049</v>
      </c>
      <c r="K14" s="31">
        <f>I14+C13</f>
        <v>8854.3746825272974</v>
      </c>
      <c r="L14" s="31">
        <f>J14+D13</f>
        <v>737.86455687727471</v>
      </c>
    </row>
    <row r="15" spans="1:12" x14ac:dyDescent="0.25">
      <c r="A15" s="202" t="s">
        <v>42</v>
      </c>
      <c r="B15" s="202"/>
      <c r="G15" s="18"/>
      <c r="H15" s="18"/>
    </row>
    <row r="16" spans="1:12" x14ac:dyDescent="0.25">
      <c r="A16" s="23" t="s">
        <v>12</v>
      </c>
      <c r="B16" s="23" t="s">
        <v>31</v>
      </c>
      <c r="C16" s="23" t="s">
        <v>32</v>
      </c>
      <c r="D16" s="23" t="s">
        <v>33</v>
      </c>
      <c r="E16" s="23" t="s">
        <v>34</v>
      </c>
      <c r="F16" s="23" t="s">
        <v>37</v>
      </c>
      <c r="G16" s="23" t="s">
        <v>38</v>
      </c>
      <c r="H16" s="23" t="s">
        <v>39</v>
      </c>
      <c r="I16" s="19" t="s">
        <v>40</v>
      </c>
      <c r="J16" s="19" t="s">
        <v>40</v>
      </c>
      <c r="K16" s="19" t="s">
        <v>40</v>
      </c>
      <c r="L16" s="19" t="s">
        <v>40</v>
      </c>
    </row>
    <row r="17" spans="1:12" x14ac:dyDescent="0.25">
      <c r="A17" s="24">
        <v>78</v>
      </c>
      <c r="B17" s="25">
        <f>C3*A17</f>
        <v>170012.26801872073</v>
      </c>
      <c r="C17" s="25">
        <f>E3*A17</f>
        <v>5350.7999999999993</v>
      </c>
      <c r="D17" s="25">
        <f>F3*A17</f>
        <v>445.89999999999992</v>
      </c>
      <c r="E17" s="25">
        <f>I3*A17</f>
        <v>5185.3741745709831</v>
      </c>
      <c r="F17" s="25">
        <f>J3*A17</f>
        <v>432.11451454758196</v>
      </c>
      <c r="G17" s="25">
        <f>C17+E17</f>
        <v>10536.174174570982</v>
      </c>
      <c r="H17" s="25">
        <f>D17+F17</f>
        <v>878.01451454758194</v>
      </c>
      <c r="I17" s="32" t="s">
        <v>67</v>
      </c>
      <c r="J17" s="33" t="s">
        <v>68</v>
      </c>
      <c r="K17" s="19" t="s">
        <v>56</v>
      </c>
      <c r="L17" s="19" t="s">
        <v>56</v>
      </c>
    </row>
    <row r="18" spans="1:12" x14ac:dyDescent="0.25">
      <c r="A18" s="20" t="s">
        <v>18</v>
      </c>
      <c r="B18" s="21"/>
      <c r="C18" s="21"/>
      <c r="D18" s="21"/>
      <c r="E18" s="20" t="s">
        <v>41</v>
      </c>
      <c r="F18" s="20" t="s">
        <v>41</v>
      </c>
      <c r="G18" s="20" t="s">
        <v>40</v>
      </c>
      <c r="H18" s="20" t="s">
        <v>40</v>
      </c>
      <c r="I18" s="34">
        <f>I52*A17</f>
        <v>10536.174174570979</v>
      </c>
      <c r="J18" s="35">
        <f>I18/12</f>
        <v>878.0145145475816</v>
      </c>
      <c r="K18" s="29" t="s">
        <v>57</v>
      </c>
      <c r="L18" s="29" t="s">
        <v>57</v>
      </c>
    </row>
    <row r="19" spans="1:12" x14ac:dyDescent="0.25">
      <c r="A19" s="26" t="s">
        <v>44</v>
      </c>
      <c r="B19" s="22">
        <f>B17</f>
        <v>170012.26801872073</v>
      </c>
      <c r="C19" s="22">
        <f>B19/30</f>
        <v>5667.0756006240244</v>
      </c>
      <c r="D19" s="22">
        <f>C19/12</f>
        <v>472.25630005200202</v>
      </c>
      <c r="E19" s="22">
        <f>B19*0.0305</f>
        <v>5185.3741745709822</v>
      </c>
      <c r="F19" s="22">
        <f>E19/12</f>
        <v>432.11451454758185</v>
      </c>
      <c r="G19" s="27">
        <f>(E19*0.7)+C19</f>
        <v>9296.8375228237128</v>
      </c>
      <c r="H19" s="27">
        <f>(F19*0.7)+D19</f>
        <v>774.73646023530932</v>
      </c>
      <c r="I19" s="32" t="s">
        <v>54</v>
      </c>
      <c r="J19" s="33" t="s">
        <v>55</v>
      </c>
      <c r="K19" s="29" t="s">
        <v>54</v>
      </c>
      <c r="L19" s="30" t="s">
        <v>55</v>
      </c>
    </row>
    <row r="20" spans="1:12" x14ac:dyDescent="0.25">
      <c r="F20" s="28" t="s">
        <v>43</v>
      </c>
      <c r="G20" s="15">
        <f>G17-G19</f>
        <v>1239.3366517472696</v>
      </c>
      <c r="H20" s="15">
        <f>H17-H19</f>
        <v>103.27805431227262</v>
      </c>
      <c r="I20" s="34">
        <f>I18-G19</f>
        <v>1239.3366517472659</v>
      </c>
      <c r="J20" s="35">
        <f>J18-H19</f>
        <v>103.27805431227227</v>
      </c>
      <c r="K20" s="31">
        <f>I20+C19</f>
        <v>6906.4122523712904</v>
      </c>
      <c r="L20" s="31">
        <f>J20+D19</f>
        <v>575.53435436427435</v>
      </c>
    </row>
    <row r="21" spans="1:12" x14ac:dyDescent="0.25">
      <c r="A21" s="202" t="s">
        <v>27</v>
      </c>
      <c r="B21" s="202"/>
      <c r="G21" s="18"/>
      <c r="H21" s="18"/>
    </row>
    <row r="22" spans="1:12" x14ac:dyDescent="0.25">
      <c r="A22" s="23" t="s">
        <v>12</v>
      </c>
      <c r="B22" s="23" t="s">
        <v>31</v>
      </c>
      <c r="C22" s="23" t="s">
        <v>32</v>
      </c>
      <c r="D22" s="23" t="s">
        <v>33</v>
      </c>
      <c r="E22" s="23" t="s">
        <v>34</v>
      </c>
      <c r="F22" s="23" t="s">
        <v>37</v>
      </c>
      <c r="G22" s="23" t="s">
        <v>38</v>
      </c>
      <c r="H22" s="23" t="s">
        <v>39</v>
      </c>
      <c r="I22" s="19" t="s">
        <v>40</v>
      </c>
      <c r="J22" s="19" t="s">
        <v>40</v>
      </c>
      <c r="K22" s="19" t="s">
        <v>40</v>
      </c>
      <c r="L22" s="19" t="s">
        <v>40</v>
      </c>
    </row>
    <row r="23" spans="1:12" x14ac:dyDescent="0.25">
      <c r="A23" s="24">
        <v>63</v>
      </c>
      <c r="B23" s="25">
        <f>C3*A23</f>
        <v>137317.60109204368</v>
      </c>
      <c r="C23" s="25">
        <f>E3*A23</f>
        <v>4321.7999999999993</v>
      </c>
      <c r="D23" s="25">
        <f>F3*A23</f>
        <v>360.15</v>
      </c>
      <c r="E23" s="25">
        <f>I3*A23</f>
        <v>4188.1868333073326</v>
      </c>
      <c r="F23" s="25">
        <f>J3*A23</f>
        <v>349.01556944227769</v>
      </c>
      <c r="G23" s="25">
        <f>C23+E23</f>
        <v>8509.9868333073318</v>
      </c>
      <c r="H23" s="25">
        <f>D23+F23</f>
        <v>709.16556944227773</v>
      </c>
      <c r="I23" s="32" t="s">
        <v>67</v>
      </c>
      <c r="J23" s="33" t="s">
        <v>68</v>
      </c>
      <c r="K23" s="19" t="s">
        <v>56</v>
      </c>
      <c r="L23" s="19" t="s">
        <v>56</v>
      </c>
    </row>
    <row r="24" spans="1:12" x14ac:dyDescent="0.25">
      <c r="A24" s="20" t="s">
        <v>18</v>
      </c>
      <c r="B24" s="21"/>
      <c r="C24" s="21"/>
      <c r="D24" s="21"/>
      <c r="E24" s="20" t="s">
        <v>41</v>
      </c>
      <c r="F24" s="20" t="s">
        <v>41</v>
      </c>
      <c r="G24" s="20" t="s">
        <v>40</v>
      </c>
      <c r="H24" s="20" t="s">
        <v>40</v>
      </c>
      <c r="I24" s="34">
        <f>I52*A23</f>
        <v>8509.98683330733</v>
      </c>
      <c r="J24" s="35">
        <f>I24/12</f>
        <v>709.1655694422775</v>
      </c>
      <c r="K24" s="29" t="s">
        <v>57</v>
      </c>
      <c r="L24" s="29" t="s">
        <v>57</v>
      </c>
    </row>
    <row r="25" spans="1:12" x14ac:dyDescent="0.25">
      <c r="A25" s="26" t="s">
        <v>44</v>
      </c>
      <c r="B25" s="22">
        <f>B23</f>
        <v>137317.60109204368</v>
      </c>
      <c r="C25" s="22">
        <f>B25/30</f>
        <v>4577.253369734789</v>
      </c>
      <c r="D25" s="22">
        <f>C25/12</f>
        <v>381.43778081123241</v>
      </c>
      <c r="E25" s="22">
        <f>B25*0.0305</f>
        <v>4188.1868333073326</v>
      </c>
      <c r="F25" s="22">
        <f>E25/12</f>
        <v>349.01556944227769</v>
      </c>
      <c r="G25" s="27">
        <f>(E25*0.7)+C25</f>
        <v>7508.9841530499216</v>
      </c>
      <c r="H25" s="27">
        <f>(F25*0.7)+D25</f>
        <v>625.74867942082676</v>
      </c>
      <c r="I25" s="32" t="s">
        <v>54</v>
      </c>
      <c r="J25" s="33" t="s">
        <v>55</v>
      </c>
      <c r="K25" s="29" t="s">
        <v>54</v>
      </c>
      <c r="L25" s="30" t="s">
        <v>55</v>
      </c>
    </row>
    <row r="26" spans="1:12" x14ac:dyDescent="0.25">
      <c r="F26" s="28" t="s">
        <v>43</v>
      </c>
      <c r="G26" s="15">
        <f>G23-G25</f>
        <v>1001.0026802574102</v>
      </c>
      <c r="H26" s="15">
        <f>H23-H25</f>
        <v>83.416890021450968</v>
      </c>
      <c r="I26" s="34">
        <f>I24-G25</f>
        <v>1001.0026802574084</v>
      </c>
      <c r="J26" s="35">
        <f>J24-H25</f>
        <v>83.41689002145074</v>
      </c>
      <c r="K26" s="31">
        <f>I26+C25</f>
        <v>5578.2560499921974</v>
      </c>
      <c r="L26" s="31">
        <f>J26+D25</f>
        <v>464.85467083268315</v>
      </c>
    </row>
    <row r="27" spans="1:12" x14ac:dyDescent="0.25">
      <c r="A27" s="202" t="s">
        <v>29</v>
      </c>
      <c r="B27" s="202"/>
      <c r="G27" s="18"/>
      <c r="H27" s="18"/>
    </row>
    <row r="28" spans="1:12" x14ac:dyDescent="0.25">
      <c r="A28" s="23" t="s">
        <v>12</v>
      </c>
      <c r="B28" s="23" t="s">
        <v>31</v>
      </c>
      <c r="C28" s="23" t="s">
        <v>32</v>
      </c>
      <c r="D28" s="23" t="s">
        <v>33</v>
      </c>
      <c r="E28" s="23" t="s">
        <v>34</v>
      </c>
      <c r="F28" s="23" t="s">
        <v>37</v>
      </c>
      <c r="G28" s="23" t="s">
        <v>38</v>
      </c>
      <c r="H28" s="23" t="s">
        <v>39</v>
      </c>
      <c r="I28" s="19" t="s">
        <v>40</v>
      </c>
      <c r="J28" s="19" t="s">
        <v>40</v>
      </c>
      <c r="K28" s="19" t="s">
        <v>40</v>
      </c>
      <c r="L28" s="19" t="s">
        <v>40</v>
      </c>
    </row>
    <row r="29" spans="1:12" x14ac:dyDescent="0.25">
      <c r="A29" s="24">
        <v>38</v>
      </c>
      <c r="B29" s="25">
        <f>C3*A29</f>
        <v>82826.489547581892</v>
      </c>
      <c r="C29" s="25">
        <f>E3*A29</f>
        <v>2606.7999999999997</v>
      </c>
      <c r="D29" s="25">
        <f>F3*A29</f>
        <v>217.23333333333329</v>
      </c>
      <c r="E29" s="25">
        <f>I3*A29</f>
        <v>2526.2079312012479</v>
      </c>
      <c r="F29" s="25">
        <f>J3*A29</f>
        <v>210.51732760010401</v>
      </c>
      <c r="G29" s="25">
        <f>C29+E29</f>
        <v>5133.0079312012476</v>
      </c>
      <c r="H29" s="25">
        <f>D29+F29</f>
        <v>427.7506609334373</v>
      </c>
      <c r="I29" s="32" t="s">
        <v>67</v>
      </c>
      <c r="J29" s="33" t="s">
        <v>68</v>
      </c>
      <c r="K29" s="19" t="s">
        <v>56</v>
      </c>
      <c r="L29" s="19" t="s">
        <v>56</v>
      </c>
    </row>
    <row r="30" spans="1:12" x14ac:dyDescent="0.25">
      <c r="A30" s="20" t="s">
        <v>18</v>
      </c>
      <c r="B30" s="21"/>
      <c r="C30" s="21"/>
      <c r="D30" s="21"/>
      <c r="E30" s="20" t="s">
        <v>41</v>
      </c>
      <c r="F30" s="20" t="s">
        <v>41</v>
      </c>
      <c r="G30" s="20" t="s">
        <v>40</v>
      </c>
      <c r="H30" s="20" t="s">
        <v>40</v>
      </c>
      <c r="I30" s="34">
        <f>I52*A29</f>
        <v>5133.0079312012458</v>
      </c>
      <c r="J30" s="35">
        <f>I30/12</f>
        <v>427.75066093343713</v>
      </c>
      <c r="K30" s="29" t="s">
        <v>57</v>
      </c>
      <c r="L30" s="29" t="s">
        <v>57</v>
      </c>
    </row>
    <row r="31" spans="1:12" x14ac:dyDescent="0.25">
      <c r="A31" s="26" t="s">
        <v>44</v>
      </c>
      <c r="B31" s="22">
        <f>B29</f>
        <v>82826.489547581892</v>
      </c>
      <c r="C31" s="22">
        <f>B31/30</f>
        <v>2760.8829849193962</v>
      </c>
      <c r="D31" s="22">
        <f>C31/12</f>
        <v>230.07358207661636</v>
      </c>
      <c r="E31" s="22">
        <f>B31*0.0305</f>
        <v>2526.2079312012474</v>
      </c>
      <c r="F31" s="22">
        <f>E31/12</f>
        <v>210.51732760010395</v>
      </c>
      <c r="G31" s="27">
        <f>(E31*0.7)+C31</f>
        <v>4529.228536760269</v>
      </c>
      <c r="H31" s="27">
        <f>(F31*0.7)+D31</f>
        <v>377.43571139668916</v>
      </c>
      <c r="I31" s="32" t="s">
        <v>54</v>
      </c>
      <c r="J31" s="33" t="s">
        <v>55</v>
      </c>
      <c r="K31" s="29" t="s">
        <v>54</v>
      </c>
      <c r="L31" s="30" t="s">
        <v>55</v>
      </c>
    </row>
    <row r="32" spans="1:12" x14ac:dyDescent="0.25">
      <c r="F32" s="28" t="s">
        <v>43</v>
      </c>
      <c r="G32" s="15">
        <f>G29-G31</f>
        <v>603.77939444097865</v>
      </c>
      <c r="H32" s="15">
        <f>H29-H31</f>
        <v>50.314949536748145</v>
      </c>
      <c r="I32" s="34">
        <f>I30-G31</f>
        <v>603.77939444097683</v>
      </c>
      <c r="J32" s="35">
        <f>J30-H31</f>
        <v>50.314949536747974</v>
      </c>
      <c r="K32" s="31">
        <f>I32+C31</f>
        <v>3364.6623793603731</v>
      </c>
      <c r="L32" s="31">
        <f>J32+D31</f>
        <v>280.38853161336431</v>
      </c>
    </row>
    <row r="34" spans="1:10" x14ac:dyDescent="0.25">
      <c r="A34" s="202" t="s">
        <v>59</v>
      </c>
      <c r="B34" s="202"/>
    </row>
    <row r="35" spans="1:10" x14ac:dyDescent="0.25">
      <c r="C35" t="s">
        <v>50</v>
      </c>
      <c r="D35" t="s">
        <v>51</v>
      </c>
    </row>
    <row r="36" spans="1:10" x14ac:dyDescent="0.25">
      <c r="A36" s="204" t="s">
        <v>45</v>
      </c>
      <c r="B36" s="204"/>
      <c r="F36" t="s">
        <v>69</v>
      </c>
    </row>
    <row r="37" spans="1:10" x14ac:dyDescent="0.25">
      <c r="A37" s="203">
        <v>174</v>
      </c>
      <c r="B37" s="203"/>
      <c r="C37" s="14">
        <f>SUM(C39:C45)</f>
        <v>204188.657841079</v>
      </c>
      <c r="D37" s="14">
        <f>SUM(D39:D45)</f>
        <v>17015.7214867566</v>
      </c>
      <c r="E37" s="14"/>
      <c r="F37" s="38" t="s">
        <v>70</v>
      </c>
      <c r="G37" s="14"/>
      <c r="H37" s="2"/>
      <c r="I37" s="17"/>
      <c r="J37" s="16"/>
    </row>
    <row r="38" spans="1:10" x14ac:dyDescent="0.25">
      <c r="A38" s="204" t="s">
        <v>46</v>
      </c>
      <c r="B38" s="204"/>
      <c r="C38" s="13"/>
      <c r="D38" s="14"/>
      <c r="F38" s="12" t="s">
        <v>30</v>
      </c>
      <c r="G38" s="191">
        <f>I12</f>
        <v>13507.915608424333</v>
      </c>
      <c r="H38" t="s">
        <v>341</v>
      </c>
    </row>
    <row r="39" spans="1:10" x14ac:dyDescent="0.25">
      <c r="A39" s="203">
        <v>27</v>
      </c>
      <c r="B39" s="203"/>
      <c r="C39" s="14">
        <f>G14*A39</f>
        <v>42900.114868174715</v>
      </c>
      <c r="D39" s="14">
        <f>H14*A39</f>
        <v>3575.0095723478894</v>
      </c>
      <c r="F39" s="12" t="s">
        <v>28</v>
      </c>
      <c r="G39" s="191">
        <f>I18</f>
        <v>10536.174174570979</v>
      </c>
      <c r="H39" t="s">
        <v>341</v>
      </c>
    </row>
    <row r="40" spans="1:10" x14ac:dyDescent="0.25">
      <c r="A40" s="204" t="s">
        <v>47</v>
      </c>
      <c r="B40" s="204"/>
      <c r="C40" s="14"/>
      <c r="D40" s="14"/>
      <c r="F40" s="12" t="s">
        <v>27</v>
      </c>
      <c r="G40" s="191">
        <f>I24</f>
        <v>8509.98683330733</v>
      </c>
      <c r="H40" t="s">
        <v>341</v>
      </c>
    </row>
    <row r="41" spans="1:10" x14ac:dyDescent="0.25">
      <c r="A41" s="203">
        <v>81</v>
      </c>
      <c r="B41" s="203"/>
      <c r="C41" s="14">
        <f>G20*A41</f>
        <v>100386.26879152884</v>
      </c>
      <c r="D41" s="14">
        <f>H20*A41</f>
        <v>8365.522399294081</v>
      </c>
      <c r="F41" s="12" t="s">
        <v>29</v>
      </c>
      <c r="G41" s="191">
        <f>I30</f>
        <v>5133.0079312012458</v>
      </c>
      <c r="H41" t="s">
        <v>341</v>
      </c>
    </row>
    <row r="42" spans="1:10" x14ac:dyDescent="0.25">
      <c r="A42" s="204" t="s">
        <v>48</v>
      </c>
      <c r="B42" s="204"/>
      <c r="C42" s="14"/>
      <c r="D42" s="14"/>
      <c r="F42" s="12" t="s">
        <v>71</v>
      </c>
    </row>
    <row r="43" spans="1:10" x14ac:dyDescent="0.25">
      <c r="A43" s="203">
        <v>53</v>
      </c>
      <c r="B43" s="203"/>
      <c r="C43" s="14">
        <f>G26*A43</f>
        <v>53053.142053642747</v>
      </c>
      <c r="D43" s="14">
        <f>H26*A43</f>
        <v>4421.0951711369016</v>
      </c>
      <c r="F43" s="12" t="s">
        <v>72</v>
      </c>
    </row>
    <row r="44" spans="1:10" x14ac:dyDescent="0.25">
      <c r="A44" s="204" t="s">
        <v>49</v>
      </c>
      <c r="B44" s="204"/>
      <c r="C44" s="14"/>
      <c r="D44" s="14"/>
    </row>
    <row r="45" spans="1:10" x14ac:dyDescent="0.25">
      <c r="A45" s="203">
        <v>13</v>
      </c>
      <c r="B45" s="203"/>
      <c r="C45" s="14">
        <f>G32*A45</f>
        <v>7849.1321277327224</v>
      </c>
      <c r="D45" s="14">
        <f>H32*A45</f>
        <v>654.09434397772588</v>
      </c>
    </row>
    <row r="47" spans="1:10" x14ac:dyDescent="0.25">
      <c r="A47" s="202" t="s">
        <v>58</v>
      </c>
      <c r="B47" s="202"/>
    </row>
    <row r="49" spans="1:11" x14ac:dyDescent="0.25">
      <c r="A49" s="11"/>
      <c r="B49" s="11" t="s">
        <v>60</v>
      </c>
      <c r="C49" t="s">
        <v>61</v>
      </c>
      <c r="D49" t="s">
        <v>64</v>
      </c>
      <c r="E49" t="s">
        <v>52</v>
      </c>
      <c r="F49" t="s">
        <v>342</v>
      </c>
      <c r="G49" t="s">
        <v>53</v>
      </c>
      <c r="H49" t="s">
        <v>343</v>
      </c>
      <c r="I49" t="s">
        <v>65</v>
      </c>
      <c r="J49" t="s">
        <v>65</v>
      </c>
      <c r="K49" t="s">
        <v>345</v>
      </c>
    </row>
    <row r="50" spans="1:11" x14ac:dyDescent="0.25">
      <c r="A50" s="36" t="s">
        <v>62</v>
      </c>
      <c r="B50" s="11">
        <f>D3</f>
        <v>879452</v>
      </c>
      <c r="C50" s="11">
        <f>B50/12</f>
        <v>73287.666666666672</v>
      </c>
      <c r="D50" s="11">
        <f>B50/12820</f>
        <v>68.599999999999994</v>
      </c>
      <c r="F50" t="s">
        <v>66</v>
      </c>
      <c r="H50" t="s">
        <v>66</v>
      </c>
      <c r="I50" t="s">
        <v>66</v>
      </c>
      <c r="J50" t="s">
        <v>344</v>
      </c>
      <c r="K50" t="s">
        <v>346</v>
      </c>
    </row>
    <row r="51" spans="1:11" x14ac:dyDescent="0.25">
      <c r="A51" s="9" t="s">
        <v>63</v>
      </c>
      <c r="B51" s="11">
        <f>H3</f>
        <v>852262.78099999996</v>
      </c>
      <c r="C51" s="11">
        <f>B51/12</f>
        <v>71021.898416666663</v>
      </c>
      <c r="D51" s="11">
        <f>B51/12820</f>
        <v>66.479156084243371</v>
      </c>
      <c r="E51" s="14"/>
      <c r="F51" s="14"/>
      <c r="G51" s="14"/>
      <c r="H51" s="2"/>
      <c r="I51" s="17"/>
      <c r="J51" s="16"/>
    </row>
    <row r="52" spans="1:11" x14ac:dyDescent="0.25">
      <c r="A52" t="s">
        <v>7</v>
      </c>
      <c r="B52" s="11">
        <f>B50+B51</f>
        <v>1731714.781</v>
      </c>
      <c r="C52" s="11">
        <f>C50+C51</f>
        <v>144309.56508333335</v>
      </c>
      <c r="D52" s="11">
        <f>D50+D51</f>
        <v>135.07915608424338</v>
      </c>
      <c r="E52" s="14">
        <f>698*12820</f>
        <v>8948360</v>
      </c>
      <c r="F52" s="14">
        <v>698</v>
      </c>
      <c r="G52" s="14">
        <f>E52-B52</f>
        <v>7216645.2190000005</v>
      </c>
      <c r="H52" s="2">
        <f>G52/12820</f>
        <v>562.92084391575668</v>
      </c>
      <c r="I52" s="37">
        <f>F52-H52</f>
        <v>135.07915608424332</v>
      </c>
      <c r="J52" s="2">
        <f>(F52-H52)/12</f>
        <v>11.25659634035361</v>
      </c>
      <c r="K52" s="16">
        <f>I52/F52</f>
        <v>0.19352314625249759</v>
      </c>
    </row>
  </sheetData>
  <mergeCells count="16">
    <mergeCell ref="A47:B47"/>
    <mergeCell ref="A34:B34"/>
    <mergeCell ref="A36:B36"/>
    <mergeCell ref="A37:B37"/>
    <mergeCell ref="A38:B38"/>
    <mergeCell ref="A40:B40"/>
    <mergeCell ref="A42:B42"/>
    <mergeCell ref="A44:B44"/>
    <mergeCell ref="A39:B39"/>
    <mergeCell ref="A41:B41"/>
    <mergeCell ref="A43:B43"/>
    <mergeCell ref="A9:B9"/>
    <mergeCell ref="A21:B21"/>
    <mergeCell ref="A27:B27"/>
    <mergeCell ref="A15:B15"/>
    <mergeCell ref="A45:B45"/>
  </mergeCells>
  <pageMargins left="0.7" right="0.7" top="0.75" bottom="0.75" header="0.3" footer="0.3"/>
  <pageSetup paperSize="9" orientation="portrait" r:id="rId1"/>
  <ignoredErrors>
    <ignoredError sqref="E3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15"/>
  <sheetViews>
    <sheetView workbookViewId="0">
      <selection activeCell="B30" sqref="B30"/>
    </sheetView>
  </sheetViews>
  <sheetFormatPr defaultRowHeight="15" x14ac:dyDescent="0.25"/>
  <cols>
    <col min="1" max="1" width="10.5703125" bestFit="1" customWidth="1"/>
    <col min="2" max="2" width="14.7109375" bestFit="1" customWidth="1"/>
    <col min="3" max="3" width="16.140625" bestFit="1" customWidth="1"/>
    <col min="4" max="4" width="11.5703125" bestFit="1" customWidth="1"/>
    <col min="5" max="5" width="18.140625" bestFit="1" customWidth="1"/>
    <col min="6" max="6" width="17.7109375" bestFit="1" customWidth="1"/>
    <col min="7" max="7" width="13.85546875" bestFit="1" customWidth="1"/>
    <col min="9" max="9" width="18.140625" bestFit="1" customWidth="1"/>
  </cols>
  <sheetData>
    <row r="2" spans="1:15" x14ac:dyDescent="0.25">
      <c r="D2" s="5" t="s">
        <v>1</v>
      </c>
      <c r="E2" t="s">
        <v>3</v>
      </c>
      <c r="F2" s="5" t="s">
        <v>5</v>
      </c>
      <c r="G2" t="s">
        <v>6</v>
      </c>
      <c r="I2" t="s">
        <v>87</v>
      </c>
      <c r="K2" t="s">
        <v>258</v>
      </c>
    </row>
    <row r="3" spans="1:15" ht="15.75" thickBot="1" x14ac:dyDescent="0.3">
      <c r="B3" s="2" t="s">
        <v>0</v>
      </c>
      <c r="C3" s="2">
        <v>5040000</v>
      </c>
      <c r="D3" s="6">
        <v>1.7000000000000001E-2</v>
      </c>
      <c r="E3" s="2">
        <f>C3*D3</f>
        <v>85680</v>
      </c>
      <c r="F3" s="5">
        <v>4.7500000000000001E-2</v>
      </c>
      <c r="G3" s="2">
        <f>C3*F3</f>
        <v>239400</v>
      </c>
      <c r="H3" s="2"/>
      <c r="I3" s="46" t="s">
        <v>80</v>
      </c>
      <c r="J3" s="46" t="s">
        <v>81</v>
      </c>
      <c r="K3" s="46" t="s">
        <v>82</v>
      </c>
      <c r="L3" s="46" t="s">
        <v>83</v>
      </c>
      <c r="M3" s="46" t="s">
        <v>84</v>
      </c>
      <c r="N3" s="46" t="s">
        <v>85</v>
      </c>
      <c r="O3" s="46" t="s">
        <v>86</v>
      </c>
    </row>
    <row r="4" spans="1:15" ht="15.75" thickBot="1" x14ac:dyDescent="0.3">
      <c r="B4" s="2" t="s">
        <v>2</v>
      </c>
      <c r="C4" s="2">
        <v>6761432</v>
      </c>
      <c r="D4" s="6">
        <v>4.1799999999999997E-2</v>
      </c>
      <c r="E4" s="2">
        <f t="shared" ref="E4:E8" si="0">C4*D4</f>
        <v>282627.85759999999</v>
      </c>
      <c r="F4" s="5">
        <v>4.7500000000000001E-2</v>
      </c>
      <c r="G4" s="2">
        <f t="shared" ref="G4:G8" si="1">C4*F4</f>
        <v>321168.02</v>
      </c>
      <c r="H4" s="2"/>
      <c r="I4" s="43">
        <v>42153</v>
      </c>
      <c r="J4" s="44">
        <v>3.55</v>
      </c>
      <c r="K4" s="44">
        <v>2.59</v>
      </c>
      <c r="L4" s="44">
        <v>2.09</v>
      </c>
      <c r="M4" s="44">
        <v>2.0699999999999998</v>
      </c>
      <c r="N4" s="44">
        <v>2.0299999999999998</v>
      </c>
      <c r="O4" s="45">
        <v>2</v>
      </c>
    </row>
    <row r="5" spans="1:15" ht="15.75" thickBot="1" x14ac:dyDescent="0.3">
      <c r="B5" s="2" t="s">
        <v>4</v>
      </c>
      <c r="C5" s="2">
        <v>3013560</v>
      </c>
      <c r="D5" s="6">
        <v>3.1199999999999999E-2</v>
      </c>
      <c r="E5" s="2">
        <f t="shared" si="0"/>
        <v>94023.072</v>
      </c>
      <c r="F5" s="5">
        <v>4.7500000000000001E-2</v>
      </c>
      <c r="G5" s="2">
        <f t="shared" si="1"/>
        <v>143144.1</v>
      </c>
      <c r="H5" s="2"/>
      <c r="I5" s="40">
        <v>42153</v>
      </c>
      <c r="J5" s="41">
        <v>3.55</v>
      </c>
      <c r="K5" s="41">
        <v>2.59</v>
      </c>
      <c r="L5" s="41">
        <v>2.09</v>
      </c>
      <c r="M5" s="41">
        <v>2.0699999999999998</v>
      </c>
      <c r="N5" s="41">
        <v>2.0299999999999998</v>
      </c>
      <c r="O5" s="42">
        <v>2</v>
      </c>
    </row>
    <row r="6" spans="1:15" ht="15.75" thickBot="1" x14ac:dyDescent="0.3">
      <c r="B6" s="2" t="s">
        <v>4</v>
      </c>
      <c r="C6" s="2">
        <v>3762580</v>
      </c>
      <c r="D6" s="6">
        <v>2.8899999999999999E-2</v>
      </c>
      <c r="E6" s="2">
        <f t="shared" si="0"/>
        <v>108738.56199999999</v>
      </c>
      <c r="F6" s="5">
        <v>4.7500000000000001E-2</v>
      </c>
      <c r="G6" s="2">
        <f t="shared" si="1"/>
        <v>178722.55</v>
      </c>
      <c r="H6" s="2"/>
      <c r="I6" s="43">
        <v>42090</v>
      </c>
      <c r="J6" s="44">
        <v>3.15</v>
      </c>
      <c r="K6" s="44">
        <v>2.27</v>
      </c>
      <c r="L6" s="44">
        <v>1.92</v>
      </c>
      <c r="M6" s="44">
        <v>2.0699999999999998</v>
      </c>
      <c r="N6" s="44">
        <v>2.0299999999999998</v>
      </c>
      <c r="O6" s="45">
        <v>2.0499999999999998</v>
      </c>
    </row>
    <row r="7" spans="1:15" ht="15.75" thickBot="1" x14ac:dyDescent="0.3">
      <c r="B7" s="2" t="s">
        <v>4</v>
      </c>
      <c r="C7" s="2">
        <v>5219970</v>
      </c>
      <c r="D7" s="6">
        <v>3.2000000000000001E-2</v>
      </c>
      <c r="E7" s="2">
        <f t="shared" si="0"/>
        <v>167039.04000000001</v>
      </c>
      <c r="F7" s="5">
        <v>4.7500000000000001E-2</v>
      </c>
      <c r="G7" s="2">
        <f t="shared" si="1"/>
        <v>247948.57500000001</v>
      </c>
      <c r="H7" s="2"/>
      <c r="I7" s="40">
        <v>42060</v>
      </c>
      <c r="J7" s="41">
        <v>3.29</v>
      </c>
      <c r="K7" s="41">
        <v>2.4700000000000002</v>
      </c>
      <c r="L7" s="41">
        <v>2.12</v>
      </c>
      <c r="M7" s="41">
        <v>2.13</v>
      </c>
      <c r="N7" s="41">
        <v>2.0699999999999998</v>
      </c>
      <c r="O7" s="42">
        <v>2.1</v>
      </c>
    </row>
    <row r="8" spans="1:15" ht="15.75" thickBot="1" x14ac:dyDescent="0.3">
      <c r="B8" s="2" t="s">
        <v>4</v>
      </c>
      <c r="C8" s="2">
        <v>4145500</v>
      </c>
      <c r="D8" s="6">
        <v>2.75E-2</v>
      </c>
      <c r="E8" s="2">
        <f t="shared" si="0"/>
        <v>114001.25</v>
      </c>
      <c r="F8" s="5">
        <v>4.7500000000000001E-2</v>
      </c>
      <c r="G8" s="2">
        <f t="shared" si="1"/>
        <v>196911.25</v>
      </c>
      <c r="H8" s="2"/>
      <c r="I8" s="43">
        <v>42053</v>
      </c>
      <c r="J8" s="44">
        <v>3.41</v>
      </c>
      <c r="K8" s="44">
        <v>2.65</v>
      </c>
      <c r="L8" s="44">
        <v>2.27</v>
      </c>
      <c r="M8" s="44">
        <v>2.17</v>
      </c>
      <c r="N8" s="44">
        <v>2.11</v>
      </c>
      <c r="O8" s="45">
        <v>2.15</v>
      </c>
    </row>
    <row r="9" spans="1:15" ht="15.75" thickBot="1" x14ac:dyDescent="0.3">
      <c r="B9" s="2" t="s">
        <v>7</v>
      </c>
      <c r="C9" s="2">
        <f>SUM(C3:C8)</f>
        <v>27943042</v>
      </c>
      <c r="D9" s="6">
        <v>3.0499999999999999E-2</v>
      </c>
      <c r="E9" s="2">
        <f t="shared" ref="E9:G9" si="2">SUM(E3:E8)</f>
        <v>852109.78159999999</v>
      </c>
      <c r="F9" s="6">
        <f>AVERAGE(F3:F8)</f>
        <v>4.7499999999999994E-2</v>
      </c>
      <c r="G9" s="2">
        <f t="shared" si="2"/>
        <v>1327294.4949999999</v>
      </c>
      <c r="H9" s="2"/>
      <c r="I9" s="40">
        <v>42026</v>
      </c>
      <c r="J9" s="41">
        <v>3.61</v>
      </c>
      <c r="K9" s="41">
        <v>2.74</v>
      </c>
      <c r="L9" s="41">
        <v>2.36</v>
      </c>
      <c r="M9" s="41">
        <v>2.25</v>
      </c>
      <c r="N9" s="41">
        <v>2.17</v>
      </c>
      <c r="O9" s="42">
        <v>2.1800000000000002</v>
      </c>
    </row>
    <row r="10" spans="1:15" ht="15.75" thickBot="1" x14ac:dyDescent="0.3">
      <c r="A10" s="7">
        <v>12280</v>
      </c>
      <c r="B10" s="2" t="s">
        <v>8</v>
      </c>
      <c r="C10" s="2">
        <f>C9/A10</f>
        <v>2275.492019543974</v>
      </c>
      <c r="D10" s="3"/>
      <c r="E10" s="2">
        <f>E9/A10</f>
        <v>69.390047361563518</v>
      </c>
      <c r="G10" s="2">
        <f>G9/A10</f>
        <v>108.08587092833875</v>
      </c>
      <c r="H10" s="2"/>
      <c r="I10" s="43">
        <v>41943</v>
      </c>
      <c r="J10" s="44">
        <v>3.61</v>
      </c>
      <c r="K10" s="44">
        <v>2.74</v>
      </c>
      <c r="L10" s="44">
        <v>2.36</v>
      </c>
      <c r="M10" s="44">
        <v>2.25</v>
      </c>
      <c r="N10" s="44">
        <v>2.17</v>
      </c>
      <c r="O10" s="45">
        <v>2.2200000000000002</v>
      </c>
    </row>
    <row r="11" spans="1:15" ht="15.75" thickBot="1" x14ac:dyDescent="0.3">
      <c r="B11" s="2"/>
      <c r="C11" s="2"/>
      <c r="D11" s="5"/>
      <c r="E11" s="2"/>
      <c r="F11" s="2"/>
      <c r="G11" s="2"/>
      <c r="H11" s="2"/>
      <c r="I11" s="40">
        <v>41934</v>
      </c>
      <c r="J11" s="41">
        <v>3.81</v>
      </c>
      <c r="K11" s="41">
        <v>2.9</v>
      </c>
      <c r="L11" s="41">
        <v>2.52</v>
      </c>
      <c r="M11" s="41">
        <v>2.36</v>
      </c>
      <c r="N11" s="41">
        <v>2.34</v>
      </c>
      <c r="O11" s="42">
        <v>2.37</v>
      </c>
    </row>
    <row r="12" spans="1:15" ht="15.75" thickBot="1" x14ac:dyDescent="0.3">
      <c r="B12" s="2"/>
      <c r="C12" s="2"/>
      <c r="D12" s="5"/>
      <c r="E12" s="2"/>
      <c r="F12" s="2"/>
      <c r="G12" s="2"/>
      <c r="H12" s="2"/>
      <c r="I12" s="43">
        <v>41864</v>
      </c>
      <c r="J12" s="44">
        <v>4.05</v>
      </c>
      <c r="K12" s="44">
        <v>3.09</v>
      </c>
      <c r="L12" s="44">
        <v>2.66</v>
      </c>
      <c r="M12" s="44">
        <v>2.5099999999999998</v>
      </c>
      <c r="N12" s="44">
        <v>2.4</v>
      </c>
      <c r="O12" s="45">
        <v>2.42</v>
      </c>
    </row>
    <row r="13" spans="1:15" ht="15.75" thickBot="1" x14ac:dyDescent="0.3">
      <c r="B13" s="2"/>
      <c r="C13" s="2"/>
      <c r="D13" s="5"/>
      <c r="E13" s="2"/>
      <c r="F13" s="2"/>
      <c r="G13" s="2"/>
      <c r="H13" s="2"/>
      <c r="I13" s="40">
        <v>41827</v>
      </c>
      <c r="J13" s="41">
        <v>4.05</v>
      </c>
      <c r="K13" s="41">
        <v>3.14</v>
      </c>
      <c r="L13" s="41">
        <v>2.66</v>
      </c>
      <c r="M13" s="41">
        <v>2.5099999999999998</v>
      </c>
      <c r="N13" s="41">
        <v>2.4</v>
      </c>
      <c r="O13" s="42">
        <v>2.42</v>
      </c>
    </row>
    <row r="14" spans="1:15" ht="15.75" thickBot="1" x14ac:dyDescent="0.3">
      <c r="B14" s="2"/>
      <c r="C14" s="2"/>
      <c r="D14" s="5"/>
      <c r="E14" s="2"/>
      <c r="F14" s="2"/>
      <c r="G14" s="2"/>
      <c r="H14" s="2"/>
      <c r="I14" s="43">
        <v>41824</v>
      </c>
      <c r="J14" s="44">
        <v>4.05</v>
      </c>
      <c r="K14" s="44">
        <v>3.24</v>
      </c>
      <c r="L14" s="44">
        <v>2.8</v>
      </c>
      <c r="M14" s="44">
        <v>2.64</v>
      </c>
      <c r="N14" s="44">
        <v>2.6</v>
      </c>
      <c r="O14" s="45">
        <v>2.56</v>
      </c>
    </row>
    <row r="15" spans="1:15" ht="15.75" thickBot="1" x14ac:dyDescent="0.3">
      <c r="B15" s="2"/>
      <c r="C15" s="2"/>
      <c r="D15" s="5"/>
      <c r="E15" s="2"/>
      <c r="F15" s="2"/>
      <c r="G15" s="2"/>
      <c r="H15" s="2"/>
      <c r="I15" s="40">
        <v>41806</v>
      </c>
      <c r="J15" s="41">
        <v>4.05</v>
      </c>
      <c r="K15" s="41">
        <v>3.24</v>
      </c>
      <c r="L15" s="41">
        <v>2.8</v>
      </c>
      <c r="M15" s="41">
        <v>2.64</v>
      </c>
      <c r="N15" s="41">
        <v>2.6</v>
      </c>
      <c r="O15" s="42">
        <v>2.66</v>
      </c>
    </row>
    <row r="16" spans="1:15" ht="15.75" thickBot="1" x14ac:dyDescent="0.3">
      <c r="B16" s="2"/>
      <c r="C16" s="2"/>
      <c r="D16" s="5"/>
      <c r="E16" s="2"/>
      <c r="F16" s="2"/>
      <c r="G16" s="2"/>
      <c r="H16" s="2"/>
      <c r="I16" s="43">
        <v>41800</v>
      </c>
      <c r="J16" s="44">
        <v>4.1900000000000004</v>
      </c>
      <c r="K16" s="44">
        <v>3.44</v>
      </c>
      <c r="L16" s="44">
        <v>2.98</v>
      </c>
      <c r="M16" s="44">
        <v>2.73</v>
      </c>
      <c r="N16" s="44">
        <v>2.65</v>
      </c>
      <c r="O16" s="45">
        <v>2.68</v>
      </c>
    </row>
    <row r="17" spans="2:15" ht="15.75" thickBot="1" x14ac:dyDescent="0.3">
      <c r="B17" s="2"/>
      <c r="C17" s="4">
        <v>27943042</v>
      </c>
      <c r="D17" s="5"/>
      <c r="E17" s="2">
        <v>2653300</v>
      </c>
      <c r="F17" s="2"/>
      <c r="G17" s="2"/>
      <c r="H17" s="2"/>
      <c r="I17" s="40">
        <v>41631</v>
      </c>
      <c r="J17" s="41">
        <v>4.29</v>
      </c>
      <c r="K17" s="41">
        <v>3.54</v>
      </c>
      <c r="L17" s="41">
        <v>2.98</v>
      </c>
      <c r="M17" s="41">
        <v>2.73</v>
      </c>
      <c r="N17" s="41">
        <v>2.65</v>
      </c>
      <c r="O17" s="42">
        <v>2.68</v>
      </c>
    </row>
    <row r="18" spans="2:15" ht="15.75" thickBot="1" x14ac:dyDescent="0.3">
      <c r="B18" s="2"/>
      <c r="C18" s="2"/>
      <c r="D18" s="5"/>
      <c r="E18" s="2"/>
      <c r="F18" s="2"/>
      <c r="G18" s="2"/>
      <c r="H18" s="2"/>
      <c r="I18" s="43">
        <v>41626</v>
      </c>
      <c r="J18" s="44">
        <v>4.3099999999999996</v>
      </c>
      <c r="K18" s="44">
        <v>3.66</v>
      </c>
      <c r="L18" s="44">
        <v>3.2</v>
      </c>
      <c r="M18" s="44">
        <v>2.95</v>
      </c>
      <c r="N18" s="44">
        <v>2.87</v>
      </c>
      <c r="O18" s="45">
        <v>2.72</v>
      </c>
    </row>
    <row r="19" spans="2:15" ht="15.75" thickBot="1" x14ac:dyDescent="0.3">
      <c r="B19" s="2">
        <v>9325920</v>
      </c>
      <c r="C19" s="2">
        <v>7460736</v>
      </c>
      <c r="D19" s="5"/>
      <c r="E19" s="2">
        <v>1923000</v>
      </c>
      <c r="F19" s="2"/>
      <c r="G19" s="2"/>
      <c r="H19" s="2"/>
      <c r="I19" s="40">
        <v>41593</v>
      </c>
      <c r="J19" s="41">
        <v>4.3099999999999996</v>
      </c>
      <c r="K19" s="41">
        <v>3.66</v>
      </c>
      <c r="L19" s="41">
        <v>3.2</v>
      </c>
      <c r="M19" s="41">
        <v>2.95</v>
      </c>
      <c r="N19" s="41">
        <v>2.87</v>
      </c>
      <c r="O19" s="42">
        <v>2.87</v>
      </c>
    </row>
    <row r="20" spans="2:15" ht="15.75" thickBot="1" x14ac:dyDescent="0.3">
      <c r="B20" s="2"/>
      <c r="C20" s="2"/>
      <c r="D20" s="5"/>
      <c r="E20" s="2"/>
      <c r="F20" s="2">
        <f>E19+E21</f>
        <v>2481860</v>
      </c>
      <c r="G20" s="2"/>
      <c r="H20" s="2"/>
      <c r="I20" s="43">
        <v>41593</v>
      </c>
      <c r="J20" s="44">
        <v>4.3099999999999996</v>
      </c>
      <c r="K20" s="44">
        <v>3.66</v>
      </c>
      <c r="L20" s="44">
        <v>3.2</v>
      </c>
      <c r="M20" s="44">
        <v>2.95</v>
      </c>
      <c r="N20" s="44">
        <v>2.87</v>
      </c>
      <c r="O20" s="45">
        <v>2.87</v>
      </c>
    </row>
    <row r="21" spans="2:15" ht="15.75" thickBot="1" x14ac:dyDescent="0.3">
      <c r="B21" s="2" t="s">
        <v>9</v>
      </c>
      <c r="C21" s="2"/>
      <c r="D21" s="5"/>
      <c r="E21" s="2">
        <v>558860</v>
      </c>
      <c r="F21" s="2">
        <f>E17-F20</f>
        <v>171440</v>
      </c>
      <c r="G21" s="2"/>
      <c r="H21" s="2"/>
      <c r="I21" s="40">
        <v>41583</v>
      </c>
      <c r="J21" s="41">
        <v>4.37</v>
      </c>
      <c r="K21" s="41">
        <v>3.73</v>
      </c>
      <c r="L21" s="41">
        <v>3.27</v>
      </c>
      <c r="M21" s="41">
        <v>3.06</v>
      </c>
      <c r="N21" s="41">
        <v>2.88</v>
      </c>
      <c r="O21" s="42">
        <v>2.87</v>
      </c>
    </row>
    <row r="22" spans="2:15" ht="15.75" thickBot="1" x14ac:dyDescent="0.3">
      <c r="B22" s="2"/>
      <c r="C22" s="2"/>
      <c r="D22" s="5"/>
      <c r="E22" s="2"/>
      <c r="F22" s="2"/>
      <c r="G22" s="2"/>
      <c r="H22" s="2"/>
      <c r="I22" s="43">
        <v>41583</v>
      </c>
      <c r="J22" s="44">
        <v>4.37</v>
      </c>
      <c r="K22" s="44">
        <v>3.73</v>
      </c>
      <c r="L22" s="44">
        <v>3.27</v>
      </c>
      <c r="M22" s="44">
        <v>3.06</v>
      </c>
      <c r="N22" s="44">
        <v>2.88</v>
      </c>
      <c r="O22" s="45">
        <v>2.87</v>
      </c>
    </row>
    <row r="23" spans="2:15" ht="15.75" thickBot="1" x14ac:dyDescent="0.3">
      <c r="B23" s="2"/>
      <c r="C23" s="2"/>
      <c r="D23" s="5"/>
      <c r="E23" s="2"/>
      <c r="F23" s="2"/>
      <c r="G23" s="2"/>
      <c r="H23" s="2"/>
      <c r="I23" s="40">
        <v>41564</v>
      </c>
      <c r="J23" s="41">
        <v>4.4800000000000004</v>
      </c>
      <c r="K23" s="41">
        <v>3.77</v>
      </c>
      <c r="L23" s="41">
        <v>3.29</v>
      </c>
      <c r="M23" s="41">
        <v>3.09</v>
      </c>
      <c r="N23" s="41">
        <v>2.88</v>
      </c>
      <c r="O23" s="42">
        <v>2.88</v>
      </c>
    </row>
    <row r="24" spans="2:15" ht="15.75" thickBot="1" x14ac:dyDescent="0.3">
      <c r="B24" s="2"/>
      <c r="C24" s="2"/>
      <c r="D24" s="5"/>
      <c r="E24" s="2"/>
      <c r="F24" s="2"/>
      <c r="G24" s="2"/>
      <c r="H24" s="2"/>
      <c r="I24" s="43">
        <v>41564</v>
      </c>
      <c r="J24" s="44">
        <v>4.4800000000000004</v>
      </c>
      <c r="K24" s="44">
        <v>3.77</v>
      </c>
      <c r="L24" s="44">
        <v>3.29</v>
      </c>
      <c r="M24" s="44">
        <v>3.09</v>
      </c>
      <c r="N24" s="44">
        <v>2.88</v>
      </c>
      <c r="O24" s="45">
        <v>2.88</v>
      </c>
    </row>
    <row r="25" spans="2:15" ht="15.75" thickBot="1" x14ac:dyDescent="0.3">
      <c r="B25" s="2"/>
      <c r="C25" s="2"/>
      <c r="D25" s="5"/>
      <c r="E25" s="2"/>
      <c r="F25" s="2"/>
      <c r="G25" s="2"/>
      <c r="H25" s="2"/>
      <c r="I25" s="40">
        <v>41544</v>
      </c>
      <c r="J25" s="41">
        <v>4.4800000000000004</v>
      </c>
      <c r="K25" s="41">
        <v>3.74</v>
      </c>
      <c r="L25" s="41">
        <v>3.29</v>
      </c>
      <c r="M25" s="41">
        <v>3.12</v>
      </c>
      <c r="N25" s="41">
        <v>2.91</v>
      </c>
      <c r="O25" s="42">
        <v>2.88</v>
      </c>
    </row>
    <row r="26" spans="2:15" ht="15.75" thickBot="1" x14ac:dyDescent="0.3">
      <c r="B26" s="2"/>
      <c r="C26" s="2"/>
      <c r="D26" s="2"/>
      <c r="E26" s="2"/>
      <c r="F26" s="2"/>
      <c r="G26" s="2"/>
      <c r="H26" s="2"/>
      <c r="I26" s="43">
        <v>41522</v>
      </c>
      <c r="J26" s="44">
        <v>4.4000000000000004</v>
      </c>
      <c r="K26" s="44">
        <v>3.72</v>
      </c>
      <c r="L26" s="44">
        <v>3.29</v>
      </c>
      <c r="M26" s="44">
        <v>3.14</v>
      </c>
      <c r="N26" s="44">
        <v>2.91</v>
      </c>
      <c r="O26" s="45">
        <v>2.88</v>
      </c>
    </row>
    <row r="27" spans="2:15" ht="15.75" thickBot="1" x14ac:dyDescent="0.3">
      <c r="B27" s="2"/>
      <c r="C27" s="2"/>
      <c r="D27" s="2"/>
      <c r="E27" s="2"/>
      <c r="F27" s="2"/>
      <c r="G27" s="2"/>
      <c r="H27" s="2"/>
      <c r="I27" s="40">
        <v>41521</v>
      </c>
      <c r="J27" s="41">
        <v>4.4000000000000004</v>
      </c>
      <c r="K27" s="41">
        <v>3.65</v>
      </c>
      <c r="L27" s="41">
        <v>3.21</v>
      </c>
      <c r="M27" s="41">
        <v>3.06</v>
      </c>
      <c r="N27" s="41">
        <v>2.91</v>
      </c>
      <c r="O27" s="42">
        <v>2.9</v>
      </c>
    </row>
    <row r="28" spans="2:15" ht="15.75" thickBot="1" x14ac:dyDescent="0.3">
      <c r="B28" s="2"/>
      <c r="C28" s="2"/>
      <c r="D28" s="2"/>
      <c r="E28" s="2"/>
      <c r="F28" s="2"/>
      <c r="G28" s="2"/>
      <c r="H28" s="2"/>
      <c r="I28" s="43">
        <v>41516</v>
      </c>
      <c r="J28" s="44">
        <v>4.33</v>
      </c>
      <c r="K28" s="44">
        <v>3.61</v>
      </c>
      <c r="L28" s="44">
        <v>3.18</v>
      </c>
      <c r="M28" s="44">
        <v>3</v>
      </c>
      <c r="N28" s="44">
        <v>2.91</v>
      </c>
      <c r="O28" s="45">
        <v>2.9</v>
      </c>
    </row>
    <row r="29" spans="2:15" ht="15.75" thickBot="1" x14ac:dyDescent="0.3">
      <c r="B29" s="2"/>
      <c r="C29" s="2"/>
      <c r="D29" s="2"/>
      <c r="E29" s="2"/>
      <c r="F29" s="2"/>
      <c r="G29" s="2"/>
      <c r="H29" s="2"/>
      <c r="I29" s="40">
        <v>41513</v>
      </c>
      <c r="J29" s="41">
        <v>4.34</v>
      </c>
      <c r="K29" s="41">
        <v>3.6</v>
      </c>
      <c r="L29" s="41">
        <v>3.12</v>
      </c>
      <c r="M29" s="41">
        <v>2.96</v>
      </c>
      <c r="N29" s="41">
        <v>2.87</v>
      </c>
      <c r="O29" s="42">
        <v>2.9</v>
      </c>
    </row>
    <row r="30" spans="2:15" ht="15.75" thickBot="1" x14ac:dyDescent="0.3">
      <c r="B30" s="2"/>
      <c r="C30" s="2"/>
      <c r="D30" s="2"/>
      <c r="E30" s="2"/>
      <c r="F30" s="2"/>
      <c r="G30" s="2"/>
      <c r="H30" s="2"/>
      <c r="I30" s="43">
        <v>41509</v>
      </c>
      <c r="J30" s="44">
        <v>4.34</v>
      </c>
      <c r="K30" s="44">
        <v>3.54</v>
      </c>
      <c r="L30" s="44">
        <v>3.12</v>
      </c>
      <c r="M30" s="44">
        <v>2.96</v>
      </c>
      <c r="N30" s="44">
        <v>2.87</v>
      </c>
      <c r="O30" s="45">
        <v>2.9</v>
      </c>
    </row>
    <row r="31" spans="2:15" ht="15.75" thickBot="1" x14ac:dyDescent="0.3">
      <c r="B31" s="1"/>
      <c r="C31" s="1"/>
      <c r="D31" s="1"/>
      <c r="E31" s="1"/>
      <c r="F31" s="1"/>
      <c r="G31" s="1"/>
      <c r="H31" s="1"/>
      <c r="I31" s="40">
        <v>41507</v>
      </c>
      <c r="J31" s="41">
        <v>4.3099999999999996</v>
      </c>
      <c r="K31" s="41">
        <v>3.49</v>
      </c>
      <c r="L31" s="41">
        <v>3.08</v>
      </c>
      <c r="M31" s="41">
        <v>2.95</v>
      </c>
      <c r="N31" s="41">
        <v>2.89</v>
      </c>
      <c r="O31" s="42">
        <v>2.93</v>
      </c>
    </row>
    <row r="32" spans="2:15" ht="15.75" thickBot="1" x14ac:dyDescent="0.3">
      <c r="I32" s="43">
        <v>41481</v>
      </c>
      <c r="J32" s="44">
        <v>4.16</v>
      </c>
      <c r="K32" s="44">
        <v>3.49</v>
      </c>
      <c r="L32" s="44">
        <v>3.08</v>
      </c>
      <c r="M32" s="44">
        <v>2.95</v>
      </c>
      <c r="N32" s="44">
        <v>2.89</v>
      </c>
      <c r="O32" s="45">
        <v>2.93</v>
      </c>
    </row>
    <row r="33" spans="9:15" ht="15.75" thickBot="1" x14ac:dyDescent="0.3">
      <c r="I33" s="40">
        <v>41464</v>
      </c>
      <c r="J33" s="41">
        <v>4.16</v>
      </c>
      <c r="K33" s="41">
        <v>3.54</v>
      </c>
      <c r="L33" s="41">
        <v>3.11</v>
      </c>
      <c r="M33" s="41">
        <v>2.95</v>
      </c>
      <c r="N33" s="41">
        <v>2.89</v>
      </c>
      <c r="O33" s="42">
        <v>2.93</v>
      </c>
    </row>
    <row r="34" spans="9:15" ht="15.75" thickBot="1" x14ac:dyDescent="0.3">
      <c r="I34" s="43">
        <v>41450</v>
      </c>
      <c r="J34" s="44">
        <v>4.16</v>
      </c>
      <c r="K34" s="44">
        <v>3.55</v>
      </c>
      <c r="L34" s="44">
        <v>3.14</v>
      </c>
      <c r="M34" s="44">
        <v>3.02</v>
      </c>
      <c r="N34" s="44">
        <v>2.94</v>
      </c>
      <c r="O34" s="45">
        <v>2.98</v>
      </c>
    </row>
    <row r="35" spans="9:15" ht="15.75" thickBot="1" x14ac:dyDescent="0.3">
      <c r="I35" s="40">
        <v>41418</v>
      </c>
      <c r="J35" s="41">
        <v>3.86</v>
      </c>
      <c r="K35" s="41">
        <v>3.25</v>
      </c>
      <c r="L35" s="41">
        <v>2.99</v>
      </c>
      <c r="M35" s="41">
        <v>2.92</v>
      </c>
      <c r="N35" s="41">
        <v>2.89</v>
      </c>
      <c r="O35" s="42">
        <v>2.93</v>
      </c>
    </row>
    <row r="36" spans="9:15" ht="15.75" thickBot="1" x14ac:dyDescent="0.3">
      <c r="I36" s="43">
        <v>41414</v>
      </c>
      <c r="J36" s="44">
        <v>3.86</v>
      </c>
      <c r="K36" s="44">
        <v>3.25</v>
      </c>
      <c r="L36" s="44">
        <v>2.99</v>
      </c>
      <c r="M36" s="44">
        <v>2.94</v>
      </c>
      <c r="N36" s="44">
        <v>2.91</v>
      </c>
      <c r="O36" s="45">
        <v>2.96</v>
      </c>
    </row>
    <row r="37" spans="9:15" ht="15.75" thickBot="1" x14ac:dyDescent="0.3">
      <c r="I37" s="40">
        <v>41397</v>
      </c>
      <c r="J37" s="41">
        <v>3.92</v>
      </c>
      <c r="K37" s="41">
        <v>3.32</v>
      </c>
      <c r="L37" s="41">
        <v>3.09</v>
      </c>
      <c r="M37" s="41">
        <v>3</v>
      </c>
      <c r="N37" s="41">
        <v>2.94</v>
      </c>
      <c r="O37" s="42">
        <v>2.98</v>
      </c>
    </row>
    <row r="38" spans="9:15" ht="15.75" thickBot="1" x14ac:dyDescent="0.3">
      <c r="I38" s="43">
        <v>41386</v>
      </c>
      <c r="J38" s="44">
        <v>3.94</v>
      </c>
      <c r="K38" s="44">
        <v>3.37</v>
      </c>
      <c r="L38" s="44">
        <v>3.15</v>
      </c>
      <c r="M38" s="44">
        <v>3.03</v>
      </c>
      <c r="N38" s="44">
        <v>2.98</v>
      </c>
      <c r="O38" s="45">
        <v>2.99</v>
      </c>
    </row>
    <row r="39" spans="9:15" ht="15.75" thickBot="1" x14ac:dyDescent="0.3">
      <c r="I39" s="40">
        <v>41330</v>
      </c>
      <c r="J39" s="41">
        <v>4.0999999999999996</v>
      </c>
      <c r="K39" s="41">
        <v>3.5</v>
      </c>
      <c r="L39" s="41">
        <v>3.19</v>
      </c>
      <c r="M39" s="41">
        <v>3.08</v>
      </c>
      <c r="N39" s="41">
        <v>3.02</v>
      </c>
      <c r="O39" s="42">
        <v>3</v>
      </c>
    </row>
    <row r="40" spans="9:15" ht="15.75" thickBot="1" x14ac:dyDescent="0.3">
      <c r="I40" s="43">
        <v>41297</v>
      </c>
      <c r="J40" s="44">
        <v>4.05</v>
      </c>
      <c r="K40" s="44">
        <v>3.45</v>
      </c>
      <c r="L40" s="44">
        <v>3.19</v>
      </c>
      <c r="M40" s="44">
        <v>3.08</v>
      </c>
      <c r="N40" s="44">
        <v>3.02</v>
      </c>
      <c r="O40" s="45">
        <v>3</v>
      </c>
    </row>
    <row r="41" spans="9:15" ht="15.75" thickBot="1" x14ac:dyDescent="0.3">
      <c r="I41" s="40">
        <v>41290</v>
      </c>
      <c r="J41" s="41">
        <v>3.96</v>
      </c>
      <c r="K41" s="41">
        <v>3.35</v>
      </c>
      <c r="L41" s="41">
        <v>3.13</v>
      </c>
      <c r="M41" s="41">
        <v>3.04</v>
      </c>
      <c r="N41" s="41">
        <v>3.02</v>
      </c>
      <c r="O41" s="42">
        <v>3</v>
      </c>
    </row>
    <row r="42" spans="9:15" ht="15.75" thickBot="1" x14ac:dyDescent="0.3">
      <c r="I42" s="43">
        <v>41270</v>
      </c>
      <c r="J42" s="44">
        <v>3.96</v>
      </c>
      <c r="K42" s="44">
        <v>3.35</v>
      </c>
      <c r="L42" s="44">
        <v>3.13</v>
      </c>
      <c r="M42" s="44">
        <v>3.06</v>
      </c>
      <c r="N42" s="44">
        <v>3.1</v>
      </c>
      <c r="O42" s="45">
        <v>3.09</v>
      </c>
    </row>
    <row r="43" spans="9:15" ht="15.75" thickBot="1" x14ac:dyDescent="0.3">
      <c r="I43" s="40">
        <v>41262</v>
      </c>
      <c r="J43" s="41">
        <v>3.99</v>
      </c>
      <c r="K43" s="41">
        <v>3.39</v>
      </c>
      <c r="L43" s="41">
        <v>3.14</v>
      </c>
      <c r="M43" s="41">
        <v>3.09</v>
      </c>
      <c r="N43" s="41">
        <v>3.15</v>
      </c>
      <c r="O43" s="42">
        <v>3.19</v>
      </c>
    </row>
    <row r="44" spans="9:15" ht="15.75" thickBot="1" x14ac:dyDescent="0.3">
      <c r="I44" s="43">
        <v>41232</v>
      </c>
      <c r="J44" s="44">
        <v>3.99</v>
      </c>
      <c r="K44" s="44">
        <v>3.39</v>
      </c>
      <c r="L44" s="44">
        <v>3.14</v>
      </c>
      <c r="M44" s="44">
        <v>3.09</v>
      </c>
      <c r="N44" s="44">
        <v>3.2</v>
      </c>
      <c r="O44" s="45">
        <v>3.29</v>
      </c>
    </row>
    <row r="45" spans="9:15" ht="15.75" thickBot="1" x14ac:dyDescent="0.3">
      <c r="I45" s="40">
        <v>41205</v>
      </c>
      <c r="J45" s="41">
        <v>4.0999999999999996</v>
      </c>
      <c r="K45" s="41">
        <v>3.51</v>
      </c>
      <c r="L45" s="41">
        <v>3.27</v>
      </c>
      <c r="M45" s="41">
        <v>3.19</v>
      </c>
      <c r="N45" s="41">
        <v>3.33</v>
      </c>
      <c r="O45" s="42">
        <v>3.3</v>
      </c>
    </row>
    <row r="46" spans="9:15" ht="15.75" thickBot="1" x14ac:dyDescent="0.3">
      <c r="I46" s="43">
        <v>41192</v>
      </c>
      <c r="J46" s="44">
        <v>4.2</v>
      </c>
      <c r="K46" s="44">
        <v>3.51</v>
      </c>
      <c r="L46" s="44">
        <v>3.31</v>
      </c>
      <c r="M46" s="44">
        <v>3.25</v>
      </c>
      <c r="N46" s="44">
        <v>3.45</v>
      </c>
      <c r="O46" s="45">
        <v>3.36</v>
      </c>
    </row>
    <row r="47" spans="9:15" ht="15.75" thickBot="1" x14ac:dyDescent="0.3">
      <c r="I47" s="40">
        <v>41162</v>
      </c>
      <c r="J47" s="41">
        <v>4.26</v>
      </c>
      <c r="K47" s="41">
        <v>3.69</v>
      </c>
      <c r="L47" s="41">
        <v>3.46</v>
      </c>
      <c r="M47" s="41">
        <v>3.4</v>
      </c>
      <c r="N47" s="41">
        <v>3.65</v>
      </c>
      <c r="O47" s="42">
        <v>3.55</v>
      </c>
    </row>
    <row r="48" spans="9:15" ht="15.75" thickBot="1" x14ac:dyDescent="0.3">
      <c r="I48" s="43">
        <v>41156</v>
      </c>
      <c r="J48" s="44">
        <v>4.26</v>
      </c>
      <c r="K48" s="44">
        <v>3.72</v>
      </c>
      <c r="L48" s="44">
        <v>3.55</v>
      </c>
      <c r="M48" s="44">
        <v>3.52</v>
      </c>
      <c r="N48" s="44">
        <v>3.71</v>
      </c>
      <c r="O48" s="45">
        <v>3.76</v>
      </c>
    </row>
    <row r="49" spans="9:15" ht="15.75" thickBot="1" x14ac:dyDescent="0.3">
      <c r="I49" s="40">
        <v>41130</v>
      </c>
      <c r="J49" s="41">
        <v>4.3</v>
      </c>
      <c r="K49" s="41">
        <v>3.76</v>
      </c>
      <c r="L49" s="41">
        <v>3.59</v>
      </c>
      <c r="M49" s="41">
        <v>3.59</v>
      </c>
      <c r="N49" s="41">
        <v>3.82</v>
      </c>
      <c r="O49" s="42">
        <v>3.9</v>
      </c>
    </row>
    <row r="50" spans="9:15" ht="15.75" thickBot="1" x14ac:dyDescent="0.3">
      <c r="I50" s="43">
        <v>41116</v>
      </c>
      <c r="J50" s="44">
        <v>4.25</v>
      </c>
      <c r="K50" s="44">
        <v>3.76</v>
      </c>
      <c r="L50" s="44">
        <v>3.49</v>
      </c>
      <c r="M50" s="44">
        <v>3.51</v>
      </c>
      <c r="N50" s="44">
        <v>3.82</v>
      </c>
      <c r="O50" s="45">
        <v>3.9</v>
      </c>
    </row>
    <row r="51" spans="9:15" ht="15.75" thickBot="1" x14ac:dyDescent="0.3">
      <c r="I51" s="40">
        <v>41106</v>
      </c>
      <c r="J51" s="41">
        <v>4.29</v>
      </c>
      <c r="K51" s="41">
        <v>3.83</v>
      </c>
      <c r="L51" s="41">
        <v>3.63</v>
      </c>
      <c r="M51" s="41">
        <v>3.62</v>
      </c>
      <c r="N51" s="41">
        <v>3.88</v>
      </c>
      <c r="O51" s="42">
        <v>3.94</v>
      </c>
    </row>
    <row r="52" spans="9:15" ht="15.75" thickBot="1" x14ac:dyDescent="0.3">
      <c r="I52" s="43">
        <v>41060</v>
      </c>
      <c r="J52" s="44">
        <v>4.42</v>
      </c>
      <c r="K52" s="44">
        <v>3.96</v>
      </c>
      <c r="L52" s="44">
        <v>3.69</v>
      </c>
      <c r="M52" s="44">
        <v>3.62</v>
      </c>
      <c r="N52" s="44">
        <v>3.88</v>
      </c>
      <c r="O52" s="45">
        <v>3.97</v>
      </c>
    </row>
    <row r="53" spans="9:15" ht="15.75" thickBot="1" x14ac:dyDescent="0.3">
      <c r="I53" s="40">
        <v>41052</v>
      </c>
      <c r="J53" s="41">
        <v>4.47</v>
      </c>
      <c r="K53" s="41">
        <v>3.98</v>
      </c>
      <c r="L53" s="41">
        <v>3.75</v>
      </c>
      <c r="M53" s="41">
        <v>3.69</v>
      </c>
      <c r="N53" s="41">
        <v>3.91</v>
      </c>
      <c r="O53" s="42">
        <v>3.97</v>
      </c>
    </row>
    <row r="54" spans="9:15" ht="15.75" thickBot="1" x14ac:dyDescent="0.3">
      <c r="I54" s="43">
        <v>41045</v>
      </c>
      <c r="J54" s="44">
        <v>4.62</v>
      </c>
      <c r="K54" s="44">
        <v>4.07</v>
      </c>
      <c r="L54" s="44">
        <v>3.76</v>
      </c>
      <c r="M54" s="44">
        <v>3.76</v>
      </c>
      <c r="N54" s="44">
        <v>3.91</v>
      </c>
      <c r="O54" s="45">
        <v>3.99</v>
      </c>
    </row>
    <row r="55" spans="9:15" ht="15.75" thickBot="1" x14ac:dyDescent="0.3">
      <c r="I55" s="40">
        <v>41040</v>
      </c>
      <c r="J55" s="41">
        <v>4.7</v>
      </c>
      <c r="K55" s="41">
        <v>4.21</v>
      </c>
      <c r="L55" s="41">
        <v>3.81</v>
      </c>
      <c r="M55" s="41">
        <v>3.78</v>
      </c>
      <c r="N55" s="41">
        <v>3.99</v>
      </c>
      <c r="O55" s="42">
        <v>3.99</v>
      </c>
    </row>
    <row r="56" spans="9:15" ht="15.75" thickBot="1" x14ac:dyDescent="0.3">
      <c r="I56" s="43">
        <v>41026</v>
      </c>
      <c r="J56" s="44">
        <v>4.8</v>
      </c>
      <c r="K56" s="44">
        <v>4.28</v>
      </c>
      <c r="L56" s="44">
        <v>3.91</v>
      </c>
      <c r="M56" s="44">
        <v>3.83</v>
      </c>
      <c r="N56" s="44">
        <v>4.0999999999999996</v>
      </c>
      <c r="O56" s="45">
        <v>3.99</v>
      </c>
    </row>
    <row r="57" spans="9:15" ht="15.75" thickBot="1" x14ac:dyDescent="0.3">
      <c r="I57" s="40">
        <v>41016</v>
      </c>
      <c r="J57" s="41">
        <v>4.8</v>
      </c>
      <c r="K57" s="41">
        <v>4.28</v>
      </c>
      <c r="L57" s="41">
        <v>3.91</v>
      </c>
      <c r="M57" s="41">
        <v>3.83</v>
      </c>
      <c r="N57" s="41">
        <v>4.0999999999999996</v>
      </c>
      <c r="O57" s="42">
        <v>4.0599999999999996</v>
      </c>
    </row>
    <row r="58" spans="9:15" ht="15.75" thickBot="1" x14ac:dyDescent="0.3">
      <c r="I58" s="43">
        <v>41004</v>
      </c>
      <c r="J58" s="44">
        <v>4.8499999999999996</v>
      </c>
      <c r="K58" s="44">
        <v>4.3600000000000003</v>
      </c>
      <c r="L58" s="44">
        <v>3.96</v>
      </c>
      <c r="M58" s="44">
        <v>3.89</v>
      </c>
      <c r="N58" s="44">
        <v>4.21</v>
      </c>
      <c r="O58" s="45">
        <v>4.0999999999999996</v>
      </c>
    </row>
    <row r="59" spans="9:15" ht="15.75" thickBot="1" x14ac:dyDescent="0.3">
      <c r="I59" s="40">
        <v>40994</v>
      </c>
      <c r="J59" s="41">
        <v>4.8499999999999996</v>
      </c>
      <c r="K59" s="41">
        <v>4.3600000000000003</v>
      </c>
      <c r="L59" s="41">
        <v>3.96</v>
      </c>
      <c r="M59" s="41">
        <v>3.89</v>
      </c>
      <c r="N59" s="41">
        <v>4.21</v>
      </c>
      <c r="O59" s="42">
        <v>4.18</v>
      </c>
    </row>
    <row r="60" spans="9:15" ht="15.75" thickBot="1" x14ac:dyDescent="0.3">
      <c r="I60" s="43">
        <v>40970</v>
      </c>
      <c r="J60" s="44">
        <v>4.8499999999999996</v>
      </c>
      <c r="K60" s="44">
        <v>4.3600000000000003</v>
      </c>
      <c r="L60" s="44">
        <v>3.86</v>
      </c>
      <c r="M60" s="44">
        <v>3.81</v>
      </c>
      <c r="N60" s="44">
        <v>4.21</v>
      </c>
      <c r="O60" s="45">
        <v>4.18</v>
      </c>
    </row>
    <row r="61" spans="9:15" ht="15.75" thickBot="1" x14ac:dyDescent="0.3">
      <c r="I61" s="40">
        <v>40955</v>
      </c>
      <c r="J61" s="41">
        <v>4.8499999999999996</v>
      </c>
      <c r="K61" s="41">
        <v>4.3899999999999997</v>
      </c>
      <c r="L61" s="41">
        <v>3.99</v>
      </c>
      <c r="M61" s="41">
        <v>3.96</v>
      </c>
      <c r="N61" s="41">
        <v>4.41</v>
      </c>
      <c r="O61" s="42">
        <v>4.29</v>
      </c>
    </row>
    <row r="62" spans="9:15" ht="15.75" thickBot="1" x14ac:dyDescent="0.3">
      <c r="I62" s="43">
        <v>40904</v>
      </c>
      <c r="J62" s="44">
        <v>4.88</v>
      </c>
      <c r="K62" s="44">
        <v>4.3899999999999997</v>
      </c>
      <c r="L62" s="44">
        <v>3.96</v>
      </c>
      <c r="M62" s="44">
        <v>3.93</v>
      </c>
      <c r="N62" s="44">
        <v>4.42</v>
      </c>
      <c r="O62" s="45">
        <v>4.43</v>
      </c>
    </row>
    <row r="63" spans="9:15" ht="15.75" thickBot="1" x14ac:dyDescent="0.3">
      <c r="I63" s="40">
        <v>40877</v>
      </c>
      <c r="J63" s="41">
        <v>5.28</v>
      </c>
      <c r="K63" s="41">
        <v>4.8499999999999996</v>
      </c>
      <c r="L63" s="41">
        <v>4.45</v>
      </c>
      <c r="M63" s="41">
        <v>4.42</v>
      </c>
      <c r="N63" s="41">
        <v>4.62</v>
      </c>
      <c r="O63" s="42">
        <v>4.62</v>
      </c>
    </row>
    <row r="64" spans="9:15" ht="15.75" thickBot="1" x14ac:dyDescent="0.3">
      <c r="I64" s="43">
        <v>40835</v>
      </c>
      <c r="J64" s="44">
        <v>5.1100000000000003</v>
      </c>
      <c r="K64" s="44">
        <v>4.66</v>
      </c>
      <c r="L64" s="44">
        <v>4.3099999999999996</v>
      </c>
      <c r="M64" s="44">
        <v>4.1500000000000004</v>
      </c>
      <c r="N64" s="44">
        <v>4.37</v>
      </c>
      <c r="O64" s="45">
        <v>4.37</v>
      </c>
    </row>
    <row r="65" spans="9:15" ht="15.75" thickBot="1" x14ac:dyDescent="0.3">
      <c r="I65" s="40">
        <v>40827</v>
      </c>
      <c r="J65" s="41">
        <v>5.0199999999999996</v>
      </c>
      <c r="K65" s="41">
        <v>4.5599999999999996</v>
      </c>
      <c r="L65" s="41">
        <v>4.24</v>
      </c>
      <c r="M65" s="41">
        <v>4.05</v>
      </c>
      <c r="N65" s="41">
        <v>4.33</v>
      </c>
      <c r="O65" s="42">
        <v>4.29</v>
      </c>
    </row>
    <row r="66" spans="9:15" ht="15.75" thickBot="1" x14ac:dyDescent="0.3">
      <c r="I66" s="43">
        <v>40773</v>
      </c>
      <c r="J66" s="44">
        <v>4.8899999999999997</v>
      </c>
      <c r="K66" s="44">
        <v>4.38</v>
      </c>
      <c r="L66" s="44">
        <v>4.09</v>
      </c>
      <c r="M66" s="44">
        <v>3.89</v>
      </c>
      <c r="N66" s="44">
        <v>4.3099999999999996</v>
      </c>
      <c r="O66" s="45">
        <v>4.18</v>
      </c>
    </row>
    <row r="67" spans="9:15" ht="15.75" thickBot="1" x14ac:dyDescent="0.3">
      <c r="I67" s="40">
        <v>40767</v>
      </c>
      <c r="J67" s="41">
        <v>4.92</v>
      </c>
      <c r="K67" s="41">
        <v>4.55</v>
      </c>
      <c r="L67" s="41">
        <v>4.1399999999999997</v>
      </c>
      <c r="M67" s="41">
        <v>3.89</v>
      </c>
      <c r="N67" s="41">
        <v>4.28</v>
      </c>
      <c r="O67" s="42">
        <v>4.0999999999999996</v>
      </c>
    </row>
    <row r="68" spans="9:15" ht="15.75" thickBot="1" x14ac:dyDescent="0.3">
      <c r="I68" s="43">
        <v>40739</v>
      </c>
      <c r="J68" s="44">
        <v>5.47</v>
      </c>
      <c r="K68" s="44">
        <v>5.09</v>
      </c>
      <c r="L68" s="44">
        <v>4.6900000000000004</v>
      </c>
      <c r="M68" s="44">
        <v>4.3899999999999997</v>
      </c>
      <c r="N68" s="44">
        <v>4.28</v>
      </c>
      <c r="O68" s="45">
        <v>4.0999999999999996</v>
      </c>
    </row>
    <row r="69" spans="9:15" ht="15.75" thickBot="1" x14ac:dyDescent="0.3">
      <c r="I69" s="40">
        <v>40729</v>
      </c>
      <c r="J69" s="41">
        <v>5.58</v>
      </c>
      <c r="K69" s="41">
        <v>5.24</v>
      </c>
      <c r="L69" s="41">
        <v>4.7300000000000004</v>
      </c>
      <c r="M69" s="41">
        <v>4.3899999999999997</v>
      </c>
      <c r="N69" s="41">
        <v>4.0199999999999996</v>
      </c>
      <c r="O69" s="42">
        <v>3.94</v>
      </c>
    </row>
    <row r="70" spans="9:15" ht="15.75" thickBot="1" x14ac:dyDescent="0.3">
      <c r="I70" s="43">
        <v>40710</v>
      </c>
      <c r="J70" s="44">
        <v>5.49</v>
      </c>
      <c r="K70" s="44">
        <v>5.08</v>
      </c>
      <c r="L70" s="44">
        <v>4.6399999999999997</v>
      </c>
      <c r="M70" s="44">
        <v>4.3</v>
      </c>
      <c r="N70" s="44">
        <v>3.97</v>
      </c>
      <c r="O70" s="45">
        <v>3.9</v>
      </c>
    </row>
    <row r="71" spans="9:15" ht="15.75" thickBot="1" x14ac:dyDescent="0.3">
      <c r="I71" s="40">
        <v>40675</v>
      </c>
      <c r="J71" s="41">
        <v>5.0999999999999996</v>
      </c>
      <c r="K71" s="41">
        <v>4.78</v>
      </c>
      <c r="L71" s="41">
        <v>4.3600000000000003</v>
      </c>
      <c r="M71" s="41">
        <v>4.03</v>
      </c>
      <c r="N71" s="41">
        <v>3.73</v>
      </c>
      <c r="O71" s="42">
        <v>3.57</v>
      </c>
    </row>
    <row r="72" spans="9:15" ht="15.75" thickBot="1" x14ac:dyDescent="0.3">
      <c r="I72" s="43">
        <v>40666</v>
      </c>
      <c r="J72" s="44">
        <v>5.37</v>
      </c>
      <c r="K72" s="44">
        <v>5.07</v>
      </c>
      <c r="L72" s="44">
        <v>4.63</v>
      </c>
      <c r="M72" s="44">
        <v>4.25</v>
      </c>
      <c r="N72" s="44">
        <v>3.83</v>
      </c>
      <c r="O72" s="45">
        <v>3.57</v>
      </c>
    </row>
    <row r="73" spans="9:15" ht="15.75" thickBot="1" x14ac:dyDescent="0.3">
      <c r="I73" s="40">
        <v>40605</v>
      </c>
      <c r="J73" s="41">
        <v>5.53</v>
      </c>
      <c r="K73" s="41">
        <v>5.19</v>
      </c>
      <c r="L73" s="41">
        <v>4.7</v>
      </c>
      <c r="M73" s="41">
        <v>4.3099999999999996</v>
      </c>
      <c r="N73" s="41">
        <v>3.72</v>
      </c>
      <c r="O73" s="42">
        <v>3.57</v>
      </c>
    </row>
    <row r="74" spans="9:15" ht="15.75" thickBot="1" x14ac:dyDescent="0.3">
      <c r="I74" s="43">
        <v>40596</v>
      </c>
      <c r="J74" s="44">
        <v>5.47</v>
      </c>
      <c r="K74" s="44">
        <v>5.12</v>
      </c>
      <c r="L74" s="44">
        <v>4.53</v>
      </c>
      <c r="M74" s="44">
        <v>4.1100000000000003</v>
      </c>
      <c r="N74" s="44">
        <v>3.51</v>
      </c>
      <c r="O74" s="45">
        <v>3.46</v>
      </c>
    </row>
    <row r="75" spans="9:15" ht="15.75" thickBot="1" x14ac:dyDescent="0.3">
      <c r="I75" s="40">
        <v>40578</v>
      </c>
      <c r="J75" s="41">
        <v>5.51</v>
      </c>
      <c r="K75" s="41">
        <v>5.14</v>
      </c>
      <c r="L75" s="41">
        <v>4.59</v>
      </c>
      <c r="M75" s="41">
        <v>4.16</v>
      </c>
      <c r="N75" s="41">
        <v>3.49</v>
      </c>
      <c r="O75" s="42">
        <v>3.3</v>
      </c>
    </row>
    <row r="76" spans="9:15" ht="15.75" thickBot="1" x14ac:dyDescent="0.3">
      <c r="I76" s="43">
        <v>40568</v>
      </c>
      <c r="J76" s="44">
        <v>5.4</v>
      </c>
      <c r="K76" s="44">
        <v>4.99</v>
      </c>
      <c r="L76" s="44">
        <v>4.38</v>
      </c>
      <c r="M76" s="44">
        <v>3.97</v>
      </c>
      <c r="N76" s="44">
        <v>3.36</v>
      </c>
      <c r="O76" s="45">
        <v>3.3</v>
      </c>
    </row>
    <row r="77" spans="9:15" ht="15.75" thickBot="1" x14ac:dyDescent="0.3">
      <c r="I77" s="40">
        <v>40561</v>
      </c>
      <c r="J77" s="41">
        <v>5.32</v>
      </c>
      <c r="K77" s="41">
        <v>4.92</v>
      </c>
      <c r="L77" s="41">
        <v>4.32</v>
      </c>
      <c r="M77" s="41">
        <v>3.93</v>
      </c>
      <c r="N77" s="41">
        <v>3.34</v>
      </c>
      <c r="O77" s="42">
        <v>3.26</v>
      </c>
    </row>
    <row r="78" spans="9:15" ht="15.75" thickBot="1" x14ac:dyDescent="0.3">
      <c r="I78" s="43">
        <v>40553</v>
      </c>
      <c r="J78" s="44">
        <v>5.26</v>
      </c>
      <c r="K78" s="44">
        <v>4.8099999999999996</v>
      </c>
      <c r="L78" s="44">
        <v>4.21</v>
      </c>
      <c r="M78" s="44">
        <v>3.83</v>
      </c>
      <c r="N78" s="44">
        <v>3.28</v>
      </c>
      <c r="O78" s="45">
        <v>3.2</v>
      </c>
    </row>
    <row r="79" spans="9:15" ht="15.75" thickBot="1" x14ac:dyDescent="0.3">
      <c r="I79" s="40">
        <v>40539</v>
      </c>
      <c r="J79" s="41">
        <v>5.22</v>
      </c>
      <c r="K79" s="41">
        <v>4.7300000000000004</v>
      </c>
      <c r="L79" s="41">
        <v>4.08</v>
      </c>
      <c r="M79" s="41">
        <v>3.7</v>
      </c>
      <c r="N79" s="41">
        <v>3.15</v>
      </c>
      <c r="O79" s="42">
        <v>3.2</v>
      </c>
    </row>
    <row r="80" spans="9:15" ht="15.75" thickBot="1" x14ac:dyDescent="0.3">
      <c r="I80" s="43">
        <v>40526</v>
      </c>
      <c r="J80" s="44">
        <v>5.22</v>
      </c>
      <c r="K80" s="44">
        <v>4.74</v>
      </c>
      <c r="L80" s="44">
        <v>4.09</v>
      </c>
      <c r="M80" s="44">
        <v>3.73</v>
      </c>
      <c r="N80" s="44">
        <v>3.14</v>
      </c>
      <c r="O80" s="45">
        <v>3.11</v>
      </c>
    </row>
    <row r="81" spans="9:15" ht="15.75" thickBot="1" x14ac:dyDescent="0.3">
      <c r="I81" s="40">
        <v>40519</v>
      </c>
      <c r="J81" s="41">
        <v>5.2</v>
      </c>
      <c r="K81" s="41">
        <v>4.63</v>
      </c>
      <c r="L81" s="41">
        <v>3.95</v>
      </c>
      <c r="M81" s="41">
        <v>3.58</v>
      </c>
      <c r="N81" s="41">
        <v>3.06</v>
      </c>
      <c r="O81" s="42">
        <v>3.04</v>
      </c>
    </row>
    <row r="82" spans="9:15" ht="15.75" thickBot="1" x14ac:dyDescent="0.3">
      <c r="I82" s="43">
        <v>40512</v>
      </c>
      <c r="J82" s="44">
        <v>4.99</v>
      </c>
      <c r="K82" s="44">
        <v>4.4800000000000004</v>
      </c>
      <c r="L82" s="44">
        <v>3.83</v>
      </c>
      <c r="M82" s="44">
        <v>3.53</v>
      </c>
      <c r="N82" s="44">
        <v>2.89</v>
      </c>
      <c r="O82" s="45">
        <v>2.97</v>
      </c>
    </row>
    <row r="83" spans="9:15" ht="15.75" thickBot="1" x14ac:dyDescent="0.3">
      <c r="I83" s="40">
        <v>40499</v>
      </c>
      <c r="J83" s="41">
        <v>4.9400000000000004</v>
      </c>
      <c r="K83" s="41">
        <v>4.3600000000000003</v>
      </c>
      <c r="L83" s="41">
        <v>3.73</v>
      </c>
      <c r="M83" s="41">
        <v>3.41</v>
      </c>
      <c r="N83" s="41">
        <v>2.82</v>
      </c>
      <c r="O83" s="42">
        <v>2.88</v>
      </c>
    </row>
    <row r="84" spans="9:15" ht="15.75" thickBot="1" x14ac:dyDescent="0.3">
      <c r="I84" s="43">
        <v>40491</v>
      </c>
      <c r="J84" s="44">
        <v>4.7699999999999996</v>
      </c>
      <c r="K84" s="44">
        <v>4.24</v>
      </c>
      <c r="L84" s="44">
        <v>3.67</v>
      </c>
      <c r="M84" s="44">
        <v>3.38</v>
      </c>
      <c r="N84" s="44">
        <v>2.81</v>
      </c>
      <c r="O84" s="45">
        <v>2.82</v>
      </c>
    </row>
    <row r="85" spans="9:15" ht="15.75" thickBot="1" x14ac:dyDescent="0.3">
      <c r="I85" s="40">
        <v>40478</v>
      </c>
      <c r="J85" s="41">
        <v>4.8</v>
      </c>
      <c r="K85" s="41">
        <v>4.3099999999999996</v>
      </c>
      <c r="L85" s="41">
        <v>3.69</v>
      </c>
      <c r="M85" s="41">
        <v>3.4</v>
      </c>
      <c r="N85" s="41">
        <v>2.78</v>
      </c>
      <c r="O85" s="42">
        <v>2.74</v>
      </c>
    </row>
    <row r="86" spans="9:15" ht="15.75" thickBot="1" x14ac:dyDescent="0.3">
      <c r="I86" s="43">
        <v>40473</v>
      </c>
      <c r="J86" s="44">
        <v>4.67</v>
      </c>
      <c r="K86" s="44">
        <v>4.1500000000000004</v>
      </c>
      <c r="L86" s="44">
        <v>3.65</v>
      </c>
      <c r="M86" s="44">
        <v>3.38</v>
      </c>
      <c r="N86" s="44">
        <v>2.72</v>
      </c>
      <c r="O86" s="45">
        <v>2.64</v>
      </c>
    </row>
    <row r="87" spans="9:15" ht="15.75" thickBot="1" x14ac:dyDescent="0.3">
      <c r="I87" s="40">
        <v>40470</v>
      </c>
      <c r="J87" s="41">
        <v>4.55</v>
      </c>
      <c r="K87" s="41">
        <v>4.03</v>
      </c>
      <c r="L87" s="41">
        <v>3.53</v>
      </c>
      <c r="M87" s="41">
        <v>3.26</v>
      </c>
      <c r="N87" s="41">
        <v>2.65</v>
      </c>
      <c r="O87" s="42">
        <v>2.5</v>
      </c>
    </row>
    <row r="88" spans="9:15" ht="15.75" thickBot="1" x14ac:dyDescent="0.3">
      <c r="I88" s="43">
        <v>40456</v>
      </c>
      <c r="J88" s="44">
        <v>4.51</v>
      </c>
      <c r="K88" s="44">
        <v>3.96</v>
      </c>
      <c r="L88" s="44">
        <v>3.42</v>
      </c>
      <c r="M88" s="44">
        <v>3.13</v>
      </c>
      <c r="N88" s="44">
        <v>2.5299999999999998</v>
      </c>
      <c r="O88" s="45">
        <v>2.4300000000000002</v>
      </c>
    </row>
    <row r="89" spans="9:15" ht="15.75" thickBot="1" x14ac:dyDescent="0.3">
      <c r="I89" s="40">
        <v>40451</v>
      </c>
      <c r="J89" s="41">
        <v>4.46</v>
      </c>
      <c r="K89" s="41">
        <v>3.89</v>
      </c>
      <c r="L89" s="41">
        <v>3.33</v>
      </c>
      <c r="M89" s="41">
        <v>3.05</v>
      </c>
      <c r="N89" s="41">
        <v>2.4700000000000002</v>
      </c>
      <c r="O89" s="42">
        <v>2.33</v>
      </c>
    </row>
    <row r="90" spans="9:15" ht="15.75" thickBot="1" x14ac:dyDescent="0.3">
      <c r="I90" s="43">
        <v>40436</v>
      </c>
      <c r="J90" s="44">
        <v>4.4400000000000004</v>
      </c>
      <c r="K90" s="44">
        <v>3.89</v>
      </c>
      <c r="L90" s="44">
        <v>3.32</v>
      </c>
      <c r="M90" s="44">
        <v>3</v>
      </c>
      <c r="N90" s="44">
        <v>2.4</v>
      </c>
      <c r="O90" s="45">
        <v>2.25</v>
      </c>
    </row>
    <row r="91" spans="9:15" ht="15.75" thickBot="1" x14ac:dyDescent="0.3">
      <c r="I91" s="40">
        <v>40431</v>
      </c>
      <c r="J91" s="41">
        <v>4.26</v>
      </c>
      <c r="K91" s="41">
        <v>3.74</v>
      </c>
      <c r="L91" s="41">
        <v>3.21</v>
      </c>
      <c r="M91" s="41">
        <v>2.92</v>
      </c>
      <c r="N91" s="41">
        <v>2.37</v>
      </c>
      <c r="O91" s="42">
        <v>2.2200000000000002</v>
      </c>
    </row>
    <row r="92" spans="9:15" ht="15.75" thickBot="1" x14ac:dyDescent="0.3">
      <c r="I92" s="43">
        <v>40427</v>
      </c>
      <c r="J92" s="44">
        <v>4.13</v>
      </c>
      <c r="K92" s="44">
        <v>3.62</v>
      </c>
      <c r="L92" s="44">
        <v>3.1</v>
      </c>
      <c r="M92" s="44">
        <v>2.82</v>
      </c>
      <c r="N92" s="44">
        <v>2.3199999999999998</v>
      </c>
      <c r="O92" s="45">
        <v>2.17</v>
      </c>
    </row>
    <row r="93" spans="9:15" ht="15.75" thickBot="1" x14ac:dyDescent="0.3">
      <c r="I93" s="40">
        <v>40416</v>
      </c>
      <c r="J93" s="41">
        <v>4.05</v>
      </c>
      <c r="K93" s="41">
        <v>3.53</v>
      </c>
      <c r="L93" s="41">
        <v>2.98</v>
      </c>
      <c r="M93" s="41">
        <v>2.68</v>
      </c>
      <c r="N93" s="41">
        <v>2.21</v>
      </c>
      <c r="O93" s="42">
        <v>2.16</v>
      </c>
    </row>
    <row r="94" spans="9:15" ht="15.75" thickBot="1" x14ac:dyDescent="0.3">
      <c r="I94" s="43">
        <v>40409</v>
      </c>
      <c r="J94" s="44">
        <v>4.18</v>
      </c>
      <c r="K94" s="44">
        <v>3.63</v>
      </c>
      <c r="L94" s="44">
        <v>3.04</v>
      </c>
      <c r="M94" s="44">
        <v>2.73</v>
      </c>
      <c r="N94" s="44">
        <v>2.2400000000000002</v>
      </c>
      <c r="O94" s="45">
        <v>2.11</v>
      </c>
    </row>
    <row r="95" spans="9:15" ht="15.75" thickBot="1" x14ac:dyDescent="0.3">
      <c r="I95" s="40">
        <v>40406</v>
      </c>
      <c r="J95" s="41">
        <v>4.37</v>
      </c>
      <c r="K95" s="41">
        <v>3.8</v>
      </c>
      <c r="L95" s="41">
        <v>3.2</v>
      </c>
      <c r="M95" s="41">
        <v>2.87</v>
      </c>
      <c r="N95" s="41">
        <v>2.29</v>
      </c>
      <c r="O95" s="42">
        <v>2.11</v>
      </c>
    </row>
    <row r="96" spans="9:15" ht="15.75" thickBot="1" x14ac:dyDescent="0.3">
      <c r="I96" s="43">
        <v>40401</v>
      </c>
      <c r="J96" s="44">
        <v>4.37</v>
      </c>
      <c r="K96" s="44">
        <v>3.8</v>
      </c>
      <c r="L96" s="44">
        <v>3.2</v>
      </c>
      <c r="M96" s="44">
        <v>2.87</v>
      </c>
      <c r="N96" s="44">
        <v>2.29</v>
      </c>
      <c r="O96" s="45">
        <v>2.11</v>
      </c>
    </row>
    <row r="97" spans="9:15" ht="15.75" thickBot="1" x14ac:dyDescent="0.3">
      <c r="I97" s="40">
        <v>40395</v>
      </c>
      <c r="J97" s="41">
        <v>4.51</v>
      </c>
      <c r="K97" s="41">
        <v>3.92</v>
      </c>
      <c r="L97" s="41">
        <v>3.26</v>
      </c>
      <c r="M97" s="41">
        <v>2.89</v>
      </c>
      <c r="N97" s="41">
        <v>2.2799999999999998</v>
      </c>
      <c r="O97" s="42">
        <v>2.06</v>
      </c>
    </row>
    <row r="98" spans="9:15" ht="15.75" thickBot="1" x14ac:dyDescent="0.3">
      <c r="I98" s="43">
        <v>40389</v>
      </c>
      <c r="J98" s="44">
        <v>4.53</v>
      </c>
      <c r="K98" s="44">
        <v>3.97</v>
      </c>
      <c r="L98" s="44">
        <v>3.29</v>
      </c>
      <c r="M98" s="44">
        <v>2.91</v>
      </c>
      <c r="N98" s="44">
        <v>2.2200000000000002</v>
      </c>
      <c r="O98" s="45">
        <v>2.06</v>
      </c>
    </row>
    <row r="99" spans="9:15" ht="15.75" thickBot="1" x14ac:dyDescent="0.3">
      <c r="I99" s="40">
        <v>40374</v>
      </c>
      <c r="J99" s="41">
        <v>4.47</v>
      </c>
      <c r="K99" s="41">
        <v>3.91</v>
      </c>
      <c r="L99" s="41">
        <v>3.26</v>
      </c>
      <c r="M99" s="41">
        <v>2.9</v>
      </c>
      <c r="N99" s="41">
        <v>2.2200000000000002</v>
      </c>
      <c r="O99" s="42">
        <v>2.06</v>
      </c>
    </row>
    <row r="100" spans="9:15" ht="15.75" thickBot="1" x14ac:dyDescent="0.3">
      <c r="I100" s="43">
        <v>40361</v>
      </c>
      <c r="J100" s="44">
        <v>4.45</v>
      </c>
      <c r="K100" s="44">
        <v>3.86</v>
      </c>
      <c r="L100" s="44">
        <v>3.2</v>
      </c>
      <c r="M100" s="44">
        <v>2.84</v>
      </c>
      <c r="N100" s="44">
        <v>2.2000000000000002</v>
      </c>
      <c r="O100" s="45">
        <v>2.0499999999999998</v>
      </c>
    </row>
    <row r="101" spans="9:15" ht="15.75" thickBot="1" x14ac:dyDescent="0.3">
      <c r="I101" s="40">
        <v>40351</v>
      </c>
      <c r="J101" s="41">
        <v>4.58</v>
      </c>
      <c r="K101" s="41">
        <v>4</v>
      </c>
      <c r="L101" s="41">
        <v>3.25</v>
      </c>
      <c r="M101" s="41">
        <v>2.85</v>
      </c>
      <c r="N101" s="41">
        <v>2.13</v>
      </c>
      <c r="O101" s="42">
        <v>1.95</v>
      </c>
    </row>
    <row r="102" spans="9:15" ht="15.75" thickBot="1" x14ac:dyDescent="0.3">
      <c r="I102" s="43">
        <v>40340</v>
      </c>
      <c r="J102" s="44">
        <v>4.3499999999999996</v>
      </c>
      <c r="K102" s="44">
        <v>3.78</v>
      </c>
      <c r="L102" s="44">
        <v>3.11</v>
      </c>
      <c r="M102" s="44">
        <v>2.75</v>
      </c>
      <c r="N102" s="44">
        <v>2.13</v>
      </c>
      <c r="O102" s="45">
        <v>1.93</v>
      </c>
    </row>
    <row r="103" spans="9:15" ht="15.75" thickBot="1" x14ac:dyDescent="0.3">
      <c r="I103" s="40">
        <v>40338</v>
      </c>
      <c r="J103" s="41">
        <v>4.41</v>
      </c>
      <c r="K103" s="41">
        <v>3.83</v>
      </c>
      <c r="L103" s="41">
        <v>3.16</v>
      </c>
      <c r="M103" s="41">
        <v>2.79</v>
      </c>
      <c r="N103" s="41">
        <v>2.15</v>
      </c>
      <c r="O103" s="42">
        <v>1.82</v>
      </c>
    </row>
    <row r="104" spans="9:15" ht="15.75" thickBot="1" x14ac:dyDescent="0.3">
      <c r="I104" s="43">
        <v>40333</v>
      </c>
      <c r="J104" s="44">
        <v>4.54</v>
      </c>
      <c r="K104" s="44">
        <v>3.96</v>
      </c>
      <c r="L104" s="44">
        <v>3.3</v>
      </c>
      <c r="M104" s="44">
        <v>2.91</v>
      </c>
      <c r="N104" s="44">
        <v>2.14</v>
      </c>
      <c r="O104" s="45">
        <v>1.82</v>
      </c>
    </row>
    <row r="105" spans="9:15" ht="15.75" thickBot="1" x14ac:dyDescent="0.3">
      <c r="I105" s="40">
        <v>40331</v>
      </c>
      <c r="J105" s="41">
        <v>4.4400000000000004</v>
      </c>
      <c r="K105" s="41">
        <v>3.81</v>
      </c>
      <c r="L105" s="41">
        <v>3.14</v>
      </c>
      <c r="M105" s="41">
        <v>2.75</v>
      </c>
      <c r="N105" s="41">
        <v>2.12</v>
      </c>
      <c r="O105" s="42">
        <v>1.8</v>
      </c>
    </row>
    <row r="106" spans="9:15" ht="15.75" thickBot="1" x14ac:dyDescent="0.3">
      <c r="I106" s="43">
        <v>40324</v>
      </c>
      <c r="J106" s="44">
        <v>4.38</v>
      </c>
      <c r="K106" s="44">
        <v>3.73</v>
      </c>
      <c r="L106" s="44">
        <v>3</v>
      </c>
      <c r="M106" s="44">
        <v>2.59</v>
      </c>
      <c r="N106" s="44">
        <v>1.92</v>
      </c>
      <c r="O106" s="45">
        <v>1.78</v>
      </c>
    </row>
    <row r="107" spans="9:15" ht="15.75" thickBot="1" x14ac:dyDescent="0.3">
      <c r="I107" s="40">
        <v>40312</v>
      </c>
      <c r="J107" s="41">
        <v>4.5999999999999996</v>
      </c>
      <c r="K107" s="41">
        <v>3.91</v>
      </c>
      <c r="L107" s="41">
        <v>3.13</v>
      </c>
      <c r="M107" s="41">
        <v>2.64</v>
      </c>
      <c r="N107" s="41">
        <v>1.91</v>
      </c>
      <c r="O107" s="42">
        <v>1.74</v>
      </c>
    </row>
    <row r="108" spans="9:15" ht="15.75" thickBot="1" x14ac:dyDescent="0.3">
      <c r="I108" s="43">
        <v>40305</v>
      </c>
      <c r="J108" s="44">
        <v>4.7</v>
      </c>
      <c r="K108" s="44">
        <v>3.98</v>
      </c>
      <c r="L108" s="44">
        <v>3.2</v>
      </c>
      <c r="M108" s="44">
        <v>2.71</v>
      </c>
      <c r="N108" s="44">
        <v>1.96</v>
      </c>
      <c r="O108" s="45">
        <v>1.65</v>
      </c>
    </row>
    <row r="109" spans="9:15" ht="15.75" thickBot="1" x14ac:dyDescent="0.3">
      <c r="I109" s="40">
        <v>40298</v>
      </c>
      <c r="J109" s="41">
        <v>4.7</v>
      </c>
      <c r="K109" s="41">
        <v>3.98</v>
      </c>
      <c r="L109" s="41">
        <v>3.15</v>
      </c>
      <c r="M109" s="41">
        <v>2.62</v>
      </c>
      <c r="N109" s="41">
        <v>1.85</v>
      </c>
      <c r="O109" s="42">
        <v>1.65</v>
      </c>
    </row>
    <row r="110" spans="9:15" ht="15.75" thickBot="1" x14ac:dyDescent="0.3">
      <c r="I110" s="43">
        <v>40294</v>
      </c>
      <c r="J110" s="44">
        <v>4.78</v>
      </c>
      <c r="K110" s="44">
        <v>4.0599999999999996</v>
      </c>
      <c r="L110" s="44">
        <v>3.22</v>
      </c>
      <c r="M110" s="44">
        <v>2.7</v>
      </c>
      <c r="N110" s="44">
        <v>1.82</v>
      </c>
      <c r="O110" s="45">
        <v>1.6</v>
      </c>
    </row>
    <row r="111" spans="9:15" ht="15.75" thickBot="1" x14ac:dyDescent="0.3">
      <c r="I111" s="40">
        <v>40287</v>
      </c>
      <c r="J111" s="41">
        <v>4.9400000000000004</v>
      </c>
      <c r="K111" s="41">
        <v>4.21</v>
      </c>
      <c r="L111" s="41">
        <v>3.31</v>
      </c>
      <c r="M111" s="41">
        <v>2.7</v>
      </c>
      <c r="N111" s="41">
        <v>1.82</v>
      </c>
      <c r="O111" s="42">
        <v>1.6</v>
      </c>
    </row>
    <row r="112" spans="9:15" ht="15.75" thickBot="1" x14ac:dyDescent="0.3">
      <c r="I112" s="43">
        <v>40248</v>
      </c>
      <c r="J112" s="44">
        <v>4.9400000000000004</v>
      </c>
      <c r="K112" s="44">
        <v>4.21</v>
      </c>
      <c r="L112" s="44">
        <v>3.35</v>
      </c>
      <c r="M112" s="44">
        <v>2.7</v>
      </c>
      <c r="N112" s="44">
        <v>1.82</v>
      </c>
      <c r="O112" s="45">
        <v>1.6</v>
      </c>
    </row>
    <row r="113" spans="9:15" ht="15.75" thickBot="1" x14ac:dyDescent="0.3">
      <c r="I113" s="40">
        <v>40235</v>
      </c>
      <c r="J113" s="41">
        <v>4.99</v>
      </c>
      <c r="K113" s="41">
        <v>4.3499999999999996</v>
      </c>
      <c r="L113" s="41">
        <v>3.41</v>
      </c>
      <c r="M113" s="41">
        <v>2.7</v>
      </c>
      <c r="N113" s="41">
        <v>1.82</v>
      </c>
      <c r="O113" s="42">
        <v>1.53</v>
      </c>
    </row>
    <row r="114" spans="9:15" ht="15.75" thickBot="1" x14ac:dyDescent="0.3">
      <c r="I114" s="43">
        <v>40226</v>
      </c>
      <c r="J114" s="44">
        <v>5.09</v>
      </c>
      <c r="K114" s="44">
        <v>4.4000000000000004</v>
      </c>
      <c r="L114" s="44">
        <v>3.61</v>
      </c>
      <c r="M114" s="44">
        <v>2.75</v>
      </c>
      <c r="N114" s="44">
        <v>1.82</v>
      </c>
      <c r="O114" s="45">
        <v>1.53</v>
      </c>
    </row>
    <row r="115" spans="9:15" ht="15.75" thickBot="1" x14ac:dyDescent="0.3">
      <c r="I115" s="40">
        <v>40212</v>
      </c>
      <c r="J115" s="41">
        <v>4.92</v>
      </c>
      <c r="K115" s="41">
        <v>4.29</v>
      </c>
      <c r="L115" s="41">
        <v>3.45</v>
      </c>
      <c r="M115" s="41">
        <v>2.75</v>
      </c>
      <c r="N115" s="41">
        <v>1.85</v>
      </c>
      <c r="O115" s="42">
        <v>1.48</v>
      </c>
    </row>
    <row r="116" spans="9:15" ht="15.75" thickBot="1" x14ac:dyDescent="0.3">
      <c r="I116" s="43">
        <v>40192</v>
      </c>
      <c r="J116" s="44">
        <v>4.92</v>
      </c>
      <c r="K116" s="44">
        <v>4.25</v>
      </c>
      <c r="L116" s="44">
        <v>3.32</v>
      </c>
      <c r="M116" s="44">
        <v>2.54</v>
      </c>
      <c r="N116" s="44">
        <v>1.72</v>
      </c>
      <c r="O116" s="45">
        <v>1.48</v>
      </c>
    </row>
    <row r="117" spans="9:15" ht="15.75" thickBot="1" x14ac:dyDescent="0.3">
      <c r="I117" s="40">
        <v>40189</v>
      </c>
      <c r="J117" s="41">
        <v>5</v>
      </c>
      <c r="K117" s="41">
        <v>4.3499999999999996</v>
      </c>
      <c r="L117" s="41">
        <v>3.42</v>
      </c>
      <c r="M117" s="41">
        <v>2.64</v>
      </c>
      <c r="N117" s="41">
        <v>1.78</v>
      </c>
      <c r="O117" s="42">
        <v>1.48</v>
      </c>
    </row>
    <row r="118" spans="9:15" ht="15.75" thickBot="1" x14ac:dyDescent="0.3">
      <c r="I118" s="43">
        <v>40170</v>
      </c>
      <c r="J118" s="44">
        <v>4.9400000000000004</v>
      </c>
      <c r="K118" s="44">
        <v>4.28</v>
      </c>
      <c r="L118" s="44">
        <v>3.41</v>
      </c>
      <c r="M118" s="44">
        <v>2.66</v>
      </c>
      <c r="N118" s="44">
        <v>1.79</v>
      </c>
      <c r="O118" s="45">
        <v>1.48</v>
      </c>
    </row>
    <row r="119" spans="9:15" ht="15.75" thickBot="1" x14ac:dyDescent="0.3">
      <c r="I119" s="40">
        <v>40163</v>
      </c>
      <c r="J119" s="41">
        <v>5</v>
      </c>
      <c r="K119" s="41">
        <v>4.3600000000000003</v>
      </c>
      <c r="L119" s="41">
        <v>3.46</v>
      </c>
      <c r="M119" s="41">
        <v>2.7</v>
      </c>
      <c r="N119" s="41">
        <v>1.81</v>
      </c>
      <c r="O119" s="42">
        <v>1.48</v>
      </c>
    </row>
    <row r="120" spans="9:15" ht="15.75" thickBot="1" x14ac:dyDescent="0.3">
      <c r="I120" s="43">
        <v>40151</v>
      </c>
      <c r="J120" s="44">
        <v>4.9000000000000004</v>
      </c>
      <c r="K120" s="44">
        <v>4.2300000000000004</v>
      </c>
      <c r="L120" s="44">
        <v>3.33</v>
      </c>
      <c r="M120" s="44">
        <v>2.66</v>
      </c>
      <c r="N120" s="44">
        <v>1.74</v>
      </c>
      <c r="O120" s="45">
        <v>1.48</v>
      </c>
    </row>
    <row r="121" spans="9:15" ht="15.75" thickBot="1" x14ac:dyDescent="0.3">
      <c r="I121" s="40">
        <v>40133</v>
      </c>
      <c r="J121" s="41">
        <v>4.9400000000000004</v>
      </c>
      <c r="K121" s="41">
        <v>4.3099999999999996</v>
      </c>
      <c r="L121" s="41">
        <v>3.47</v>
      </c>
      <c r="M121" s="41">
        <v>2.72</v>
      </c>
      <c r="N121" s="41">
        <v>1.79</v>
      </c>
      <c r="O121" s="42">
        <v>1.48</v>
      </c>
    </row>
    <row r="122" spans="9:15" ht="15.75" thickBot="1" x14ac:dyDescent="0.3">
      <c r="I122" s="43">
        <v>40121</v>
      </c>
      <c r="J122" s="44">
        <v>4.84</v>
      </c>
      <c r="K122" s="44">
        <v>4.26</v>
      </c>
      <c r="L122" s="44">
        <v>3.42</v>
      </c>
      <c r="M122" s="44">
        <v>2.65</v>
      </c>
      <c r="N122" s="44">
        <v>1.79</v>
      </c>
      <c r="O122" s="45">
        <v>1.48</v>
      </c>
    </row>
    <row r="123" spans="9:15" ht="15.75" thickBot="1" x14ac:dyDescent="0.3">
      <c r="I123" s="40">
        <v>40112</v>
      </c>
      <c r="J123" s="41">
        <v>4.9400000000000004</v>
      </c>
      <c r="K123" s="41">
        <v>4.32</v>
      </c>
      <c r="L123" s="41">
        <v>3.42</v>
      </c>
      <c r="M123" s="41">
        <v>2.65</v>
      </c>
      <c r="N123" s="41">
        <v>2.17</v>
      </c>
      <c r="O123" s="42">
        <v>1.49</v>
      </c>
    </row>
    <row r="124" spans="9:15" ht="15.75" thickBot="1" x14ac:dyDescent="0.3">
      <c r="I124" s="43">
        <v>40098</v>
      </c>
      <c r="J124" s="44">
        <v>4.9400000000000004</v>
      </c>
      <c r="K124" s="44">
        <v>4.3600000000000003</v>
      </c>
      <c r="L124" s="44">
        <v>3.5</v>
      </c>
      <c r="M124" s="44">
        <v>2.77</v>
      </c>
      <c r="N124" s="44">
        <v>2.17</v>
      </c>
      <c r="O124" s="45">
        <v>1.51</v>
      </c>
    </row>
    <row r="125" spans="9:15" ht="15.75" thickBot="1" x14ac:dyDescent="0.3">
      <c r="I125" s="40">
        <v>40081</v>
      </c>
      <c r="J125" s="41">
        <v>5.0599999999999996</v>
      </c>
      <c r="K125" s="41">
        <v>4.37</v>
      </c>
      <c r="L125" s="41">
        <v>3.4</v>
      </c>
      <c r="M125" s="41">
        <v>2.62</v>
      </c>
      <c r="N125" s="41">
        <v>2.17</v>
      </c>
      <c r="O125" s="42">
        <v>1.53</v>
      </c>
    </row>
    <row r="126" spans="9:15" ht="15.75" thickBot="1" x14ac:dyDescent="0.3">
      <c r="I126" s="43">
        <v>40066</v>
      </c>
      <c r="J126" s="44">
        <v>5.05</v>
      </c>
      <c r="K126" s="44">
        <v>4.3099999999999996</v>
      </c>
      <c r="L126" s="44">
        <v>3.38</v>
      </c>
      <c r="M126" s="44">
        <v>2.67</v>
      </c>
      <c r="N126" s="44">
        <v>2.17</v>
      </c>
      <c r="O126" s="45">
        <v>1.56</v>
      </c>
    </row>
    <row r="127" spans="9:15" ht="15.75" thickBot="1" x14ac:dyDescent="0.3">
      <c r="I127" s="40">
        <v>40058</v>
      </c>
      <c r="J127" s="41">
        <v>5.05</v>
      </c>
      <c r="K127" s="41">
        <v>4.3099999999999996</v>
      </c>
      <c r="L127" s="41">
        <v>3.42</v>
      </c>
      <c r="M127" s="41">
        <v>2.77</v>
      </c>
      <c r="N127" s="41">
        <v>2.17</v>
      </c>
      <c r="O127" s="42">
        <v>1.61</v>
      </c>
    </row>
    <row r="128" spans="9:15" ht="15.75" thickBot="1" x14ac:dyDescent="0.3">
      <c r="I128" s="43">
        <v>40025</v>
      </c>
      <c r="J128" s="44">
        <v>5.33</v>
      </c>
      <c r="K128" s="44">
        <v>4.57</v>
      </c>
      <c r="L128" s="44">
        <v>3.43</v>
      </c>
      <c r="M128" s="44">
        <v>2.61</v>
      </c>
      <c r="N128" s="44">
        <v>2.17</v>
      </c>
      <c r="O128" s="45">
        <v>1.64</v>
      </c>
    </row>
    <row r="129" spans="9:15" ht="15.75" thickBot="1" x14ac:dyDescent="0.3">
      <c r="I129" s="40">
        <v>40021</v>
      </c>
      <c r="J129" s="41">
        <v>5.32</v>
      </c>
      <c r="K129" s="41">
        <v>4.54</v>
      </c>
      <c r="L129" s="41">
        <v>3.4</v>
      </c>
      <c r="M129" s="41">
        <v>2.57</v>
      </c>
      <c r="N129" s="41">
        <v>2.17</v>
      </c>
      <c r="O129" s="42">
        <v>1.64</v>
      </c>
    </row>
    <row r="130" spans="9:15" ht="15.75" thickBot="1" x14ac:dyDescent="0.3">
      <c r="I130" s="43">
        <v>40009</v>
      </c>
      <c r="J130" s="44">
        <v>5.27</v>
      </c>
      <c r="K130" s="44">
        <v>4.47</v>
      </c>
      <c r="L130" s="44">
        <v>3.39</v>
      </c>
      <c r="M130" s="44">
        <v>2.61</v>
      </c>
      <c r="N130" s="44">
        <v>2.17</v>
      </c>
      <c r="O130" s="45">
        <v>1.69</v>
      </c>
    </row>
    <row r="131" spans="9:15" ht="15.75" thickBot="1" x14ac:dyDescent="0.3">
      <c r="I131" s="40">
        <v>40001</v>
      </c>
      <c r="J131" s="41">
        <v>5.32</v>
      </c>
      <c r="K131" s="41">
        <v>4.54</v>
      </c>
      <c r="L131" s="41">
        <v>3.49</v>
      </c>
      <c r="M131" s="41">
        <v>2.73</v>
      </c>
      <c r="N131" s="41">
        <v>2.17</v>
      </c>
      <c r="O131" s="42">
        <v>1.69</v>
      </c>
    </row>
    <row r="132" spans="9:15" ht="15.75" thickBot="1" x14ac:dyDescent="0.3">
      <c r="I132" s="43">
        <v>39997</v>
      </c>
      <c r="J132" s="44">
        <v>5.55</v>
      </c>
      <c r="K132" s="44">
        <v>4.74</v>
      </c>
      <c r="L132" s="44">
        <v>3.72</v>
      </c>
      <c r="M132" s="44">
        <v>3.04</v>
      </c>
      <c r="N132" s="44">
        <v>2.17</v>
      </c>
      <c r="O132" s="45">
        <v>1.69</v>
      </c>
    </row>
    <row r="133" spans="9:15" ht="15.75" thickBot="1" x14ac:dyDescent="0.3">
      <c r="I133" s="40">
        <v>39993</v>
      </c>
      <c r="J133" s="41">
        <v>5.55</v>
      </c>
      <c r="K133" s="41">
        <v>4.74</v>
      </c>
      <c r="L133" s="41">
        <v>3.72</v>
      </c>
      <c r="M133" s="41">
        <v>3.04</v>
      </c>
      <c r="N133" s="41">
        <v>2.17</v>
      </c>
      <c r="O133" s="42">
        <v>1.99</v>
      </c>
    </row>
    <row r="134" spans="9:15" ht="15.75" thickBot="1" x14ac:dyDescent="0.3">
      <c r="I134" s="43">
        <v>39981</v>
      </c>
      <c r="J134" s="44">
        <v>5.61</v>
      </c>
      <c r="K134" s="44">
        <v>4.87</v>
      </c>
      <c r="L134" s="44">
        <v>3.87</v>
      </c>
      <c r="M134" s="44">
        <v>3.18</v>
      </c>
      <c r="N134" s="44">
        <v>2.17</v>
      </c>
      <c r="O134" s="45">
        <v>1.99</v>
      </c>
    </row>
    <row r="135" spans="9:15" ht="15.75" thickBot="1" x14ac:dyDescent="0.3">
      <c r="I135" s="40">
        <v>39973</v>
      </c>
      <c r="J135" s="41">
        <v>5.76</v>
      </c>
      <c r="K135" s="41">
        <v>4.92</v>
      </c>
      <c r="L135" s="41">
        <v>3.87</v>
      </c>
      <c r="M135" s="41">
        <v>3.18</v>
      </c>
      <c r="N135" s="41">
        <v>2.17</v>
      </c>
      <c r="O135" s="42">
        <v>1.99</v>
      </c>
    </row>
    <row r="136" spans="9:15" ht="15.75" thickBot="1" x14ac:dyDescent="0.3">
      <c r="I136" s="43">
        <v>39966</v>
      </c>
      <c r="J136" s="44">
        <v>5.71</v>
      </c>
      <c r="K136" s="44">
        <v>4.67</v>
      </c>
      <c r="L136" s="44">
        <v>3.62</v>
      </c>
      <c r="M136" s="44">
        <v>2.93</v>
      </c>
      <c r="N136" s="44">
        <v>2.17</v>
      </c>
      <c r="O136" s="45">
        <v>1.94</v>
      </c>
    </row>
    <row r="137" spans="9:15" ht="15.75" thickBot="1" x14ac:dyDescent="0.3">
      <c r="I137" s="40">
        <v>39960</v>
      </c>
      <c r="J137" s="41">
        <v>5.36</v>
      </c>
      <c r="K137" s="41">
        <v>4.5199999999999996</v>
      </c>
      <c r="L137" s="41">
        <v>3.57</v>
      </c>
      <c r="M137" s="41">
        <v>2.88</v>
      </c>
      <c r="N137" s="41">
        <v>2.17</v>
      </c>
      <c r="O137" s="42">
        <v>1.94</v>
      </c>
    </row>
    <row r="138" spans="9:15" ht="15.75" thickBot="1" x14ac:dyDescent="0.3">
      <c r="I138" s="43">
        <v>39955</v>
      </c>
      <c r="J138" s="44">
        <v>5.3</v>
      </c>
      <c r="K138" s="44">
        <v>4.45</v>
      </c>
      <c r="L138" s="44">
        <v>3.51</v>
      </c>
      <c r="M138" s="44">
        <v>2.88</v>
      </c>
      <c r="N138" s="44">
        <v>2.17</v>
      </c>
      <c r="O138" s="45">
        <v>1.94</v>
      </c>
    </row>
    <row r="139" spans="9:15" ht="15.75" thickBot="1" x14ac:dyDescent="0.3">
      <c r="I139" s="40">
        <v>39925</v>
      </c>
      <c r="J139" s="41">
        <v>5.29</v>
      </c>
      <c r="K139" s="41">
        <v>4.4000000000000004</v>
      </c>
      <c r="L139" s="41">
        <v>3.51</v>
      </c>
      <c r="M139" s="41">
        <v>2.88</v>
      </c>
      <c r="N139" s="41">
        <v>2.17</v>
      </c>
      <c r="O139" s="42">
        <v>1.97</v>
      </c>
    </row>
    <row r="140" spans="9:15" ht="15.75" thickBot="1" x14ac:dyDescent="0.3">
      <c r="I140" s="43">
        <v>39910</v>
      </c>
      <c r="J140" s="44">
        <v>5.29</v>
      </c>
      <c r="K140" s="44">
        <v>4.4000000000000004</v>
      </c>
      <c r="L140" s="44">
        <v>3.51</v>
      </c>
      <c r="M140" s="44">
        <v>2.88</v>
      </c>
      <c r="N140" s="44">
        <v>2.17</v>
      </c>
      <c r="O140" s="45">
        <v>2.09</v>
      </c>
    </row>
    <row r="141" spans="9:15" ht="15.75" thickBot="1" x14ac:dyDescent="0.3">
      <c r="I141" s="40">
        <v>39898</v>
      </c>
      <c r="J141" s="41">
        <v>5.29</v>
      </c>
      <c r="K141" s="41">
        <v>4.4000000000000004</v>
      </c>
      <c r="L141" s="41">
        <v>3.51</v>
      </c>
      <c r="M141" s="41">
        <v>2.88</v>
      </c>
      <c r="N141" s="41">
        <v>2.23</v>
      </c>
      <c r="O141" s="42">
        <v>2.21</v>
      </c>
    </row>
    <row r="142" spans="9:15" ht="15.75" thickBot="1" x14ac:dyDescent="0.3">
      <c r="I142" s="43">
        <v>39890</v>
      </c>
      <c r="J142" s="44">
        <v>4.99</v>
      </c>
      <c r="K142" s="44">
        <v>4.3</v>
      </c>
      <c r="L142" s="44">
        <v>3.47</v>
      </c>
      <c r="M142" s="44">
        <v>2.88</v>
      </c>
      <c r="N142" s="44">
        <v>2.23</v>
      </c>
      <c r="O142" s="45">
        <v>2.21</v>
      </c>
    </row>
    <row r="143" spans="9:15" ht="15.75" thickBot="1" x14ac:dyDescent="0.3">
      <c r="I143" s="40">
        <v>39869</v>
      </c>
      <c r="J143" s="41">
        <v>4.91</v>
      </c>
      <c r="K143" s="41">
        <v>4.3</v>
      </c>
      <c r="L143" s="41">
        <v>3.45</v>
      </c>
      <c r="M143" s="41">
        <v>2.84</v>
      </c>
      <c r="N143" s="41">
        <v>2.23</v>
      </c>
      <c r="O143" s="42">
        <v>2.29</v>
      </c>
    </row>
    <row r="144" spans="9:15" ht="15.75" thickBot="1" x14ac:dyDescent="0.3">
      <c r="I144" s="43">
        <v>39862</v>
      </c>
      <c r="J144" s="44">
        <v>4.91</v>
      </c>
      <c r="K144" s="44">
        <v>4.3</v>
      </c>
      <c r="L144" s="44">
        <v>3.48</v>
      </c>
      <c r="M144" s="44">
        <v>2.93</v>
      </c>
      <c r="N144" s="44">
        <v>2.37</v>
      </c>
      <c r="O144" s="45">
        <v>2.4500000000000002</v>
      </c>
    </row>
    <row r="145" spans="9:15" ht="15.75" thickBot="1" x14ac:dyDescent="0.3">
      <c r="I145" s="40">
        <v>39857</v>
      </c>
      <c r="J145" s="41">
        <v>4.91</v>
      </c>
      <c r="K145" s="41">
        <v>4.3</v>
      </c>
      <c r="L145" s="41">
        <v>3.48</v>
      </c>
      <c r="M145" s="41">
        <v>2.93</v>
      </c>
      <c r="N145" s="41">
        <v>2.37</v>
      </c>
      <c r="O145" s="42">
        <v>2.48</v>
      </c>
    </row>
    <row r="146" spans="9:15" ht="15.75" thickBot="1" x14ac:dyDescent="0.3">
      <c r="I146" s="43">
        <v>39856</v>
      </c>
      <c r="J146" s="44">
        <v>5.0599999999999996</v>
      </c>
      <c r="K146" s="44">
        <v>4.58</v>
      </c>
      <c r="L146" s="44">
        <v>3.88</v>
      </c>
      <c r="M146" s="44">
        <v>3.38</v>
      </c>
      <c r="N146" s="44">
        <v>2.99</v>
      </c>
      <c r="O146" s="45">
        <v>2.54</v>
      </c>
    </row>
    <row r="147" spans="9:15" ht="15.75" thickBot="1" x14ac:dyDescent="0.3">
      <c r="I147" s="40">
        <v>39841</v>
      </c>
      <c r="J147" s="41">
        <v>5.0599999999999996</v>
      </c>
      <c r="K147" s="41">
        <v>4.58</v>
      </c>
      <c r="L147" s="41">
        <v>3.88</v>
      </c>
      <c r="M147" s="41">
        <v>3.38</v>
      </c>
      <c r="N147" s="41">
        <v>2.99</v>
      </c>
      <c r="O147" s="42">
        <v>3.14</v>
      </c>
    </row>
    <row r="148" spans="9:15" ht="15.75" thickBot="1" x14ac:dyDescent="0.3">
      <c r="I148" s="43">
        <v>39836</v>
      </c>
      <c r="J148" s="44">
        <v>4.71</v>
      </c>
      <c r="K148" s="44">
        <v>4.38</v>
      </c>
      <c r="L148" s="44">
        <v>3.68</v>
      </c>
      <c r="M148" s="44">
        <v>3.38</v>
      </c>
      <c r="N148" s="44">
        <v>3.08</v>
      </c>
      <c r="O148" s="45">
        <v>3.29</v>
      </c>
    </row>
    <row r="149" spans="9:15" ht="15.75" thickBot="1" x14ac:dyDescent="0.3">
      <c r="I149" s="40">
        <v>39832</v>
      </c>
      <c r="J149" s="41">
        <v>4.6100000000000003</v>
      </c>
      <c r="K149" s="41">
        <v>4.18</v>
      </c>
      <c r="L149" s="41">
        <v>3.68</v>
      </c>
      <c r="M149" s="41">
        <v>3.38</v>
      </c>
      <c r="N149" s="41">
        <v>3.08</v>
      </c>
      <c r="O149" s="42">
        <v>3.29</v>
      </c>
    </row>
    <row r="150" spans="9:15" ht="15.75" thickBot="1" x14ac:dyDescent="0.3">
      <c r="I150" s="43">
        <v>39828</v>
      </c>
      <c r="J150" s="44">
        <v>4.3600000000000003</v>
      </c>
      <c r="K150" s="44">
        <v>4.18</v>
      </c>
      <c r="L150" s="44">
        <v>3.88</v>
      </c>
      <c r="M150" s="44">
        <v>3.63</v>
      </c>
      <c r="N150" s="44">
        <v>3.23</v>
      </c>
      <c r="O150" s="45">
        <v>3.34</v>
      </c>
    </row>
    <row r="151" spans="9:15" ht="15.75" thickBot="1" x14ac:dyDescent="0.3">
      <c r="I151" s="40">
        <v>39822</v>
      </c>
      <c r="J151" s="41">
        <v>4.3600000000000003</v>
      </c>
      <c r="K151" s="41">
        <v>4.18</v>
      </c>
      <c r="L151" s="41">
        <v>3.88</v>
      </c>
      <c r="M151" s="41">
        <v>3.63</v>
      </c>
      <c r="N151" s="41">
        <v>3.23</v>
      </c>
      <c r="O151" s="42">
        <v>3.49</v>
      </c>
    </row>
    <row r="152" spans="9:15" ht="15.75" thickBot="1" x14ac:dyDescent="0.3">
      <c r="I152" s="43">
        <v>39801</v>
      </c>
      <c r="J152" s="44">
        <v>4.3600000000000003</v>
      </c>
      <c r="K152" s="44">
        <v>4.18</v>
      </c>
      <c r="L152" s="44">
        <v>3.88</v>
      </c>
      <c r="M152" s="44">
        <v>3.63</v>
      </c>
      <c r="N152" s="44">
        <v>3.23</v>
      </c>
      <c r="O152" s="45">
        <v>3.59</v>
      </c>
    </row>
    <row r="153" spans="9:15" ht="15.75" thickBot="1" x14ac:dyDescent="0.3">
      <c r="I153" s="40">
        <v>39797</v>
      </c>
      <c r="J153" s="41">
        <v>4.76</v>
      </c>
      <c r="K153" s="41">
        <v>4.62</v>
      </c>
      <c r="L153" s="41">
        <v>4.25</v>
      </c>
      <c r="M153" s="41">
        <v>4.05</v>
      </c>
      <c r="N153" s="41">
        <v>3.81</v>
      </c>
      <c r="O153" s="42">
        <v>3.59</v>
      </c>
    </row>
    <row r="154" spans="9:15" ht="15.75" thickBot="1" x14ac:dyDescent="0.3">
      <c r="I154" s="43">
        <v>39792</v>
      </c>
      <c r="J154" s="44">
        <v>4.76</v>
      </c>
      <c r="K154" s="44">
        <v>4.62</v>
      </c>
      <c r="L154" s="44">
        <v>4.25</v>
      </c>
      <c r="M154" s="44">
        <v>4.05</v>
      </c>
      <c r="N154" s="44">
        <v>3.81</v>
      </c>
      <c r="O154" s="45">
        <v>3.69</v>
      </c>
    </row>
    <row r="155" spans="9:15" ht="15.75" thickBot="1" x14ac:dyDescent="0.3">
      <c r="I155" s="40">
        <v>39787</v>
      </c>
      <c r="J155" s="41">
        <v>4.96</v>
      </c>
      <c r="K155" s="41">
        <v>4.6900000000000004</v>
      </c>
      <c r="L155" s="41">
        <v>4.25</v>
      </c>
      <c r="M155" s="41">
        <v>4.05</v>
      </c>
      <c r="N155" s="41">
        <v>4.76</v>
      </c>
      <c r="O155" s="42">
        <v>3.74</v>
      </c>
    </row>
    <row r="156" spans="9:15" ht="15.75" thickBot="1" x14ac:dyDescent="0.3">
      <c r="I156" s="43">
        <v>39786</v>
      </c>
      <c r="J156" s="44">
        <v>5.1100000000000003</v>
      </c>
      <c r="K156" s="44">
        <v>4.84</v>
      </c>
      <c r="L156" s="44">
        <v>4.4000000000000004</v>
      </c>
      <c r="M156" s="44">
        <v>4.2</v>
      </c>
      <c r="N156" s="44">
        <v>5.0599999999999996</v>
      </c>
      <c r="O156" s="45">
        <v>5.04</v>
      </c>
    </row>
    <row r="157" spans="9:15" ht="15.75" thickBot="1" x14ac:dyDescent="0.3">
      <c r="I157" s="40">
        <v>39783</v>
      </c>
      <c r="J157" s="41">
        <v>5.26</v>
      </c>
      <c r="K157" s="41">
        <v>4.99</v>
      </c>
      <c r="L157" s="41">
        <v>4.5999999999999996</v>
      </c>
      <c r="M157" s="41">
        <v>4.54</v>
      </c>
      <c r="N157" s="41">
        <v>5.26</v>
      </c>
      <c r="O157" s="42">
        <v>5.39</v>
      </c>
    </row>
    <row r="158" spans="9:15" ht="15.75" thickBot="1" x14ac:dyDescent="0.3">
      <c r="I158" s="43">
        <v>39779</v>
      </c>
      <c r="J158" s="44">
        <v>5.41</v>
      </c>
      <c r="K158" s="44">
        <v>5.09</v>
      </c>
      <c r="L158" s="44">
        <v>4.6500000000000004</v>
      </c>
      <c r="M158" s="44">
        <v>4.59</v>
      </c>
      <c r="N158" s="44">
        <v>5.26</v>
      </c>
      <c r="O158" s="45">
        <v>5.49</v>
      </c>
    </row>
    <row r="159" spans="9:15" ht="15.75" thickBot="1" x14ac:dyDescent="0.3">
      <c r="I159" s="40">
        <v>39776</v>
      </c>
      <c r="J159" s="41">
        <v>5.41</v>
      </c>
      <c r="K159" s="41">
        <v>5.09</v>
      </c>
      <c r="L159" s="41">
        <v>4.75</v>
      </c>
      <c r="M159" s="41">
        <v>4.74</v>
      </c>
      <c r="N159" s="41">
        <v>5.26</v>
      </c>
      <c r="O159" s="42">
        <v>5.64</v>
      </c>
    </row>
    <row r="160" spans="9:15" ht="15.75" thickBot="1" x14ac:dyDescent="0.3">
      <c r="I160" s="43">
        <v>39771</v>
      </c>
      <c r="J160" s="44">
        <v>5.69</v>
      </c>
      <c r="K160" s="44">
        <v>5.24</v>
      </c>
      <c r="L160" s="44">
        <v>4.95</v>
      </c>
      <c r="M160" s="44">
        <v>4.8899999999999997</v>
      </c>
      <c r="N160" s="44">
        <v>5.26</v>
      </c>
      <c r="O160" s="45">
        <v>5.64</v>
      </c>
    </row>
    <row r="161" spans="9:15" ht="15.75" thickBot="1" x14ac:dyDescent="0.3">
      <c r="I161" s="40">
        <v>39766</v>
      </c>
      <c r="J161" s="41">
        <v>5.69</v>
      </c>
      <c r="K161" s="41">
        <v>5.24</v>
      </c>
      <c r="L161" s="41">
        <v>5</v>
      </c>
      <c r="M161" s="41">
        <v>4.96</v>
      </c>
      <c r="N161" s="41">
        <v>5.26</v>
      </c>
      <c r="O161" s="42">
        <v>5.74</v>
      </c>
    </row>
    <row r="162" spans="9:15" ht="15.75" thickBot="1" x14ac:dyDescent="0.3">
      <c r="I162" s="43">
        <v>39750</v>
      </c>
      <c r="J162" s="44">
        <v>5.79</v>
      </c>
      <c r="K162" s="44">
        <v>5.26</v>
      </c>
      <c r="L162" s="44">
        <v>5.0999999999999996</v>
      </c>
      <c r="M162" s="44">
        <v>5.09</v>
      </c>
      <c r="N162" s="44">
        <v>5.56</v>
      </c>
      <c r="O162" s="45">
        <v>5.79</v>
      </c>
    </row>
    <row r="163" spans="9:15" ht="15.75" thickBot="1" x14ac:dyDescent="0.3">
      <c r="I163" s="40">
        <v>39748</v>
      </c>
      <c r="J163" s="41">
        <v>5.79</v>
      </c>
      <c r="K163" s="41">
        <v>5.26</v>
      </c>
      <c r="L163" s="41">
        <v>5.0999999999999996</v>
      </c>
      <c r="M163" s="41">
        <v>5.09</v>
      </c>
      <c r="N163" s="41">
        <v>5.56</v>
      </c>
      <c r="O163" s="42">
        <v>5.79</v>
      </c>
    </row>
    <row r="164" spans="9:15" ht="15.75" thickBot="1" x14ac:dyDescent="0.3">
      <c r="I164" s="43">
        <v>39738</v>
      </c>
      <c r="J164" s="44">
        <v>5.79</v>
      </c>
      <c r="K164" s="44">
        <v>5.71</v>
      </c>
      <c r="L164" s="44">
        <v>5.55</v>
      </c>
      <c r="M164" s="44">
        <v>5.54</v>
      </c>
      <c r="N164" s="44">
        <v>5.56</v>
      </c>
      <c r="O164" s="45">
        <v>6.29</v>
      </c>
    </row>
    <row r="165" spans="9:15" ht="15.75" thickBot="1" x14ac:dyDescent="0.3">
      <c r="I165" s="40">
        <v>39731</v>
      </c>
      <c r="J165" s="41">
        <v>5.79</v>
      </c>
      <c r="K165" s="41">
        <v>5.71</v>
      </c>
      <c r="L165" s="41">
        <v>5.55</v>
      </c>
      <c r="M165" s="41">
        <v>5.54</v>
      </c>
      <c r="N165" s="41">
        <v>5.56</v>
      </c>
      <c r="O165" s="42">
        <v>6.59</v>
      </c>
    </row>
    <row r="166" spans="9:15" ht="15.75" thickBot="1" x14ac:dyDescent="0.3">
      <c r="I166" s="43">
        <v>39729</v>
      </c>
      <c r="J166" s="44">
        <v>6.24</v>
      </c>
      <c r="K166" s="44">
        <v>6.14</v>
      </c>
      <c r="L166" s="44">
        <v>6</v>
      </c>
      <c r="M166" s="44">
        <v>5.99</v>
      </c>
      <c r="N166" s="44">
        <v>5.91</v>
      </c>
      <c r="O166" s="45">
        <v>6.99</v>
      </c>
    </row>
    <row r="167" spans="9:15" ht="15.75" thickBot="1" x14ac:dyDescent="0.3">
      <c r="I167" s="40">
        <v>39723</v>
      </c>
      <c r="J167" s="41">
        <v>6.44</v>
      </c>
      <c r="K167" s="41">
        <v>6.34</v>
      </c>
      <c r="L167" s="41">
        <v>6.19</v>
      </c>
      <c r="M167" s="41">
        <v>6.2</v>
      </c>
      <c r="N167" s="41">
        <v>6.01</v>
      </c>
      <c r="O167" s="42">
        <v>6.64</v>
      </c>
    </row>
    <row r="168" spans="9:15" ht="15.75" thickBot="1" x14ac:dyDescent="0.3">
      <c r="I168" s="43">
        <v>39721</v>
      </c>
      <c r="J168" s="44">
        <v>6.44</v>
      </c>
      <c r="K168" s="44">
        <v>6.34</v>
      </c>
      <c r="L168" s="44">
        <v>6.19</v>
      </c>
      <c r="M168" s="44">
        <v>6.2</v>
      </c>
      <c r="N168" s="44">
        <v>6.01</v>
      </c>
      <c r="O168" s="45">
        <v>6.64</v>
      </c>
    </row>
    <row r="169" spans="9:15" ht="15.75" thickBot="1" x14ac:dyDescent="0.3">
      <c r="I169" s="40">
        <v>39715</v>
      </c>
      <c r="J169" s="41">
        <v>6.24</v>
      </c>
      <c r="K169" s="41">
        <v>6.14</v>
      </c>
      <c r="L169" s="41">
        <v>5.99</v>
      </c>
      <c r="M169" s="41">
        <v>6.02</v>
      </c>
      <c r="N169" s="41">
        <v>5.86</v>
      </c>
      <c r="O169" s="42">
        <v>6.24</v>
      </c>
    </row>
    <row r="170" spans="9:15" ht="15.75" thickBot="1" x14ac:dyDescent="0.3">
      <c r="I170" s="43">
        <v>39710</v>
      </c>
      <c r="J170" s="44">
        <v>6.02</v>
      </c>
      <c r="K170" s="44">
        <v>5.99</v>
      </c>
      <c r="L170" s="44">
        <v>5.89</v>
      </c>
      <c r="M170" s="44">
        <v>5.83</v>
      </c>
      <c r="N170" s="44">
        <v>5.77</v>
      </c>
      <c r="O170" s="45">
        <v>6.24</v>
      </c>
    </row>
    <row r="171" spans="9:15" ht="15.75" thickBot="1" x14ac:dyDescent="0.3">
      <c r="I171" s="40">
        <v>39709</v>
      </c>
      <c r="J171" s="41">
        <v>6.02</v>
      </c>
      <c r="K171" s="41">
        <v>5.99</v>
      </c>
      <c r="L171" s="41">
        <v>5.89</v>
      </c>
      <c r="M171" s="41">
        <v>5.83</v>
      </c>
      <c r="N171" s="41">
        <v>5.77</v>
      </c>
      <c r="O171" s="42">
        <v>6.09</v>
      </c>
    </row>
    <row r="172" spans="9:15" ht="15.75" thickBot="1" x14ac:dyDescent="0.3">
      <c r="I172" s="43">
        <v>39708</v>
      </c>
      <c r="J172" s="44">
        <v>6.02</v>
      </c>
      <c r="K172" s="44">
        <v>5.99</v>
      </c>
      <c r="L172" s="44">
        <v>5.89</v>
      </c>
      <c r="M172" s="44">
        <v>5.83</v>
      </c>
      <c r="N172" s="44">
        <v>5.77</v>
      </c>
      <c r="O172" s="45">
        <v>6.09</v>
      </c>
    </row>
    <row r="173" spans="9:15" ht="15.75" thickBot="1" x14ac:dyDescent="0.3">
      <c r="I173" s="40">
        <v>39703</v>
      </c>
      <c r="J173" s="41">
        <v>6.02</v>
      </c>
      <c r="K173" s="41">
        <v>5.99</v>
      </c>
      <c r="L173" s="41">
        <v>5.89</v>
      </c>
      <c r="M173" s="41">
        <v>5.83</v>
      </c>
      <c r="N173" s="41">
        <v>5.77</v>
      </c>
      <c r="O173" s="42">
        <v>5.94</v>
      </c>
    </row>
    <row r="174" spans="9:15" ht="15.75" thickBot="1" x14ac:dyDescent="0.3">
      <c r="I174" s="43">
        <v>39701</v>
      </c>
      <c r="J174" s="44">
        <v>6.08</v>
      </c>
      <c r="K174" s="44">
        <v>6.06</v>
      </c>
      <c r="L174" s="44">
        <v>5.94</v>
      </c>
      <c r="M174" s="44">
        <v>5.85</v>
      </c>
      <c r="N174" s="44">
        <v>5.77</v>
      </c>
      <c r="O174" s="45">
        <v>5.94</v>
      </c>
    </row>
    <row r="175" spans="9:15" ht="15.75" thickBot="1" x14ac:dyDescent="0.3">
      <c r="I175" s="40">
        <v>39693</v>
      </c>
      <c r="J175" s="41">
        <v>6.08</v>
      </c>
      <c r="K175" s="41">
        <v>6.06</v>
      </c>
      <c r="L175" s="41">
        <v>5.94</v>
      </c>
      <c r="M175" s="41">
        <v>5.85</v>
      </c>
      <c r="N175" s="41">
        <v>5.77</v>
      </c>
      <c r="O175" s="42">
        <v>5.74</v>
      </c>
    </row>
    <row r="176" spans="9:15" ht="15.75" thickBot="1" x14ac:dyDescent="0.3">
      <c r="I176" s="43">
        <v>39671</v>
      </c>
      <c r="J176" s="44">
        <v>6.08</v>
      </c>
      <c r="K176" s="44">
        <v>6.06</v>
      </c>
      <c r="L176" s="44">
        <v>5.94</v>
      </c>
      <c r="M176" s="44">
        <v>5.85</v>
      </c>
      <c r="N176" s="44">
        <v>5.77</v>
      </c>
      <c r="O176" s="45">
        <v>5.81</v>
      </c>
    </row>
    <row r="177" spans="9:15" ht="15.75" thickBot="1" x14ac:dyDescent="0.3">
      <c r="I177" s="40">
        <v>39664</v>
      </c>
      <c r="J177" s="41">
        <v>6.14</v>
      </c>
      <c r="K177" s="41">
        <v>6.26</v>
      </c>
      <c r="L177" s="41">
        <v>6.09</v>
      </c>
      <c r="M177" s="41">
        <v>5.99</v>
      </c>
      <c r="N177" s="41">
        <v>6.01</v>
      </c>
      <c r="O177" s="42">
        <v>5.81</v>
      </c>
    </row>
    <row r="178" spans="9:15" ht="15.75" thickBot="1" x14ac:dyDescent="0.3">
      <c r="I178" s="43">
        <v>39638</v>
      </c>
      <c r="J178" s="44">
        <v>6.24</v>
      </c>
      <c r="K178" s="44">
        <v>6.38</v>
      </c>
      <c r="L178" s="44">
        <v>6.29</v>
      </c>
      <c r="M178" s="44">
        <v>6.26</v>
      </c>
      <c r="N178" s="44">
        <v>6.01</v>
      </c>
      <c r="O178" s="45">
        <v>5.81</v>
      </c>
    </row>
    <row r="179" spans="9:15" ht="15.75" thickBot="1" x14ac:dyDescent="0.3">
      <c r="I179" s="40">
        <v>39633</v>
      </c>
      <c r="J179" s="41">
        <v>6.24</v>
      </c>
      <c r="K179" s="41">
        <v>6.38</v>
      </c>
      <c r="L179" s="41">
        <v>6.29</v>
      </c>
      <c r="M179" s="41">
        <v>6.26</v>
      </c>
      <c r="N179" s="41">
        <v>6.01</v>
      </c>
      <c r="O179" s="42">
        <v>5.81</v>
      </c>
    </row>
    <row r="180" spans="9:15" ht="15.75" thickBot="1" x14ac:dyDescent="0.3">
      <c r="I180" s="43">
        <v>39624</v>
      </c>
      <c r="J180" s="44">
        <v>6.04</v>
      </c>
      <c r="K180" s="44">
        <v>6.18</v>
      </c>
      <c r="L180" s="44">
        <v>6.19</v>
      </c>
      <c r="M180" s="44">
        <v>6.06</v>
      </c>
      <c r="N180" s="44">
        <v>5.81</v>
      </c>
      <c r="O180" s="45">
        <v>5.61</v>
      </c>
    </row>
    <row r="181" spans="9:15" ht="15.75" thickBot="1" x14ac:dyDescent="0.3">
      <c r="I181" s="40">
        <v>39612</v>
      </c>
      <c r="J181" s="41">
        <v>5.95</v>
      </c>
      <c r="K181" s="41">
        <v>6.09</v>
      </c>
      <c r="L181" s="41">
        <v>6.19</v>
      </c>
      <c r="M181" s="41">
        <v>6.06</v>
      </c>
      <c r="N181" s="41">
        <v>5.81</v>
      </c>
      <c r="O181" s="42">
        <v>5.61</v>
      </c>
    </row>
    <row r="182" spans="9:15" ht="15.75" thickBot="1" x14ac:dyDescent="0.3">
      <c r="I182" s="43">
        <v>39610</v>
      </c>
      <c r="J182" s="44">
        <v>5.85</v>
      </c>
      <c r="K182" s="44">
        <v>5.99</v>
      </c>
      <c r="L182" s="44">
        <v>6.15</v>
      </c>
      <c r="M182" s="44">
        <v>6.15</v>
      </c>
      <c r="N182" s="44">
        <v>5.73</v>
      </c>
      <c r="O182" s="45">
        <v>5.45</v>
      </c>
    </row>
    <row r="183" spans="9:15" ht="15.75" thickBot="1" x14ac:dyDescent="0.3">
      <c r="I183" s="40">
        <v>39609</v>
      </c>
      <c r="J183" s="41">
        <v>5.8</v>
      </c>
      <c r="K183" s="41">
        <v>5.85</v>
      </c>
      <c r="L183" s="41">
        <v>5.95</v>
      </c>
      <c r="M183" s="41">
        <v>5.95</v>
      </c>
      <c r="N183" s="41">
        <v>5.53</v>
      </c>
      <c r="O183" s="42">
        <v>5.45</v>
      </c>
    </row>
    <row r="184" spans="9:15" ht="15.75" thickBot="1" x14ac:dyDescent="0.3">
      <c r="I184" s="43">
        <v>39597</v>
      </c>
      <c r="J184" s="44">
        <v>5.75</v>
      </c>
      <c r="K184" s="44">
        <v>5.75</v>
      </c>
      <c r="L184" s="44">
        <v>5.7</v>
      </c>
      <c r="M184" s="44">
        <v>5.65</v>
      </c>
      <c r="N184" s="44">
        <v>5.48</v>
      </c>
      <c r="O184" s="45">
        <v>5.45</v>
      </c>
    </row>
    <row r="185" spans="9:15" ht="15.75" thickBot="1" x14ac:dyDescent="0.3">
      <c r="I185" s="40">
        <v>39594</v>
      </c>
      <c r="J185" s="41">
        <v>5.75</v>
      </c>
      <c r="K185" s="41">
        <v>5.69</v>
      </c>
      <c r="L185" s="41">
        <v>5.67</v>
      </c>
      <c r="M185" s="41">
        <v>5.55</v>
      </c>
      <c r="N185" s="41">
        <v>5.38</v>
      </c>
      <c r="O185" s="42">
        <v>5.45</v>
      </c>
    </row>
    <row r="186" spans="9:15" ht="15.75" thickBot="1" x14ac:dyDescent="0.3">
      <c r="I186" s="43">
        <v>39589</v>
      </c>
      <c r="J186" s="44">
        <v>5.65</v>
      </c>
      <c r="K186" s="44">
        <v>5.55</v>
      </c>
      <c r="L186" s="44">
        <v>5.47</v>
      </c>
      <c r="M186" s="44">
        <v>5.39</v>
      </c>
      <c r="N186" s="44">
        <v>5.38</v>
      </c>
      <c r="O186" s="45">
        <v>5.5</v>
      </c>
    </row>
    <row r="187" spans="9:15" ht="15.75" thickBot="1" x14ac:dyDescent="0.3">
      <c r="I187" s="40">
        <v>39584</v>
      </c>
      <c r="J187" s="41">
        <v>5.65</v>
      </c>
      <c r="K187" s="41">
        <v>5.55</v>
      </c>
      <c r="L187" s="41">
        <v>5.42</v>
      </c>
      <c r="M187" s="41">
        <v>5.27</v>
      </c>
      <c r="N187" s="41">
        <v>5.28</v>
      </c>
      <c r="O187" s="42">
        <v>5.39</v>
      </c>
    </row>
    <row r="188" spans="9:15" ht="15.75" thickBot="1" x14ac:dyDescent="0.3">
      <c r="I188" s="43">
        <v>39583</v>
      </c>
      <c r="J188" s="44">
        <v>5.65</v>
      </c>
      <c r="K188" s="44">
        <v>5.55</v>
      </c>
      <c r="L188" s="44">
        <v>5.42</v>
      </c>
      <c r="M188" s="44">
        <v>5.27</v>
      </c>
      <c r="N188" s="44">
        <v>5.28</v>
      </c>
      <c r="O188" s="45">
        <v>5.39</v>
      </c>
    </row>
    <row r="189" spans="9:15" ht="15.75" thickBot="1" x14ac:dyDescent="0.3">
      <c r="I189" s="40">
        <v>39582</v>
      </c>
      <c r="J189" s="41">
        <v>5.65</v>
      </c>
      <c r="K189" s="41">
        <v>5.55</v>
      </c>
      <c r="L189" s="41">
        <v>5.42</v>
      </c>
      <c r="M189" s="41">
        <v>5.27</v>
      </c>
      <c r="N189" s="41">
        <v>5.28</v>
      </c>
      <c r="O189" s="42">
        <v>5.39</v>
      </c>
    </row>
    <row r="190" spans="9:15" ht="15.75" thickBot="1" x14ac:dyDescent="0.3">
      <c r="I190" s="43">
        <v>39563</v>
      </c>
      <c r="J190" s="44">
        <v>5.65</v>
      </c>
      <c r="K190" s="44">
        <v>5.55</v>
      </c>
      <c r="L190" s="44">
        <v>5.42</v>
      </c>
      <c r="M190" s="44">
        <v>5.27</v>
      </c>
      <c r="N190" s="44">
        <v>5.28</v>
      </c>
      <c r="O190" s="45">
        <v>5.39</v>
      </c>
    </row>
    <row r="191" spans="9:15" ht="15.75" thickBot="1" x14ac:dyDescent="0.3">
      <c r="I191" s="40">
        <v>39559</v>
      </c>
      <c r="J191" s="41">
        <v>5.6</v>
      </c>
      <c r="K191" s="41">
        <v>5.5</v>
      </c>
      <c r="L191" s="41">
        <v>5.31</v>
      </c>
      <c r="M191" s="41">
        <v>5.27</v>
      </c>
      <c r="N191" s="41">
        <v>5.28</v>
      </c>
      <c r="O191" s="42">
        <v>5.39</v>
      </c>
    </row>
    <row r="192" spans="9:15" ht="15.75" thickBot="1" x14ac:dyDescent="0.3">
      <c r="I192" s="43">
        <v>39549</v>
      </c>
      <c r="J192" s="44">
        <v>5.4</v>
      </c>
      <c r="K192" s="44">
        <v>5.3</v>
      </c>
      <c r="L192" s="44">
        <v>5.1100000000000003</v>
      </c>
      <c r="M192" s="44">
        <v>5.12</v>
      </c>
      <c r="N192" s="44">
        <v>5.28</v>
      </c>
      <c r="O192" s="45">
        <v>5.39</v>
      </c>
    </row>
    <row r="193" spans="9:15" ht="15.75" thickBot="1" x14ac:dyDescent="0.3">
      <c r="I193" s="40">
        <v>39539</v>
      </c>
      <c r="J193" s="41">
        <v>5.4</v>
      </c>
      <c r="K193" s="41">
        <v>5.3</v>
      </c>
      <c r="L193" s="41">
        <v>5.0599999999999996</v>
      </c>
      <c r="M193" s="41">
        <v>5.12</v>
      </c>
      <c r="N193" s="41">
        <v>5.28</v>
      </c>
      <c r="O193" s="42">
        <v>5.39</v>
      </c>
    </row>
    <row r="194" spans="9:15" ht="15.75" thickBot="1" x14ac:dyDescent="0.3">
      <c r="I194" s="43">
        <v>39518</v>
      </c>
      <c r="J194" s="44">
        <v>5.4</v>
      </c>
      <c r="K194" s="44">
        <v>5.2</v>
      </c>
      <c r="L194" s="44">
        <v>5.0599999999999996</v>
      </c>
      <c r="M194" s="44">
        <v>5.05</v>
      </c>
      <c r="N194" s="44">
        <v>5.28</v>
      </c>
      <c r="O194" s="45">
        <v>5.39</v>
      </c>
    </row>
    <row r="195" spans="9:15" ht="15.75" thickBot="1" x14ac:dyDescent="0.3">
      <c r="I195" s="40">
        <v>39498</v>
      </c>
      <c r="J195" s="41">
        <v>5.4</v>
      </c>
      <c r="K195" s="41">
        <v>5.2</v>
      </c>
      <c r="L195" s="41">
        <v>5.0599999999999996</v>
      </c>
      <c r="M195" s="41">
        <v>5</v>
      </c>
      <c r="N195" s="41">
        <v>5.28</v>
      </c>
      <c r="O195" s="42">
        <v>5.24</v>
      </c>
    </row>
    <row r="196" spans="9:15" ht="15.75" thickBot="1" x14ac:dyDescent="0.3">
      <c r="I196" s="43">
        <v>39493</v>
      </c>
      <c r="J196" s="44">
        <v>5.4</v>
      </c>
      <c r="K196" s="44">
        <v>5.2</v>
      </c>
      <c r="L196" s="44">
        <v>5.0599999999999996</v>
      </c>
      <c r="M196" s="44">
        <v>5</v>
      </c>
      <c r="N196" s="44">
        <v>5.28</v>
      </c>
      <c r="O196" s="45">
        <v>5.24</v>
      </c>
    </row>
    <row r="197" spans="9:15" ht="15.75" thickBot="1" x14ac:dyDescent="0.3">
      <c r="I197" s="40">
        <v>39491</v>
      </c>
      <c r="J197" s="41">
        <v>5.25</v>
      </c>
      <c r="K197" s="41">
        <v>5.08</v>
      </c>
      <c r="L197" s="41">
        <v>4.96</v>
      </c>
      <c r="M197" s="41">
        <v>4.9400000000000004</v>
      </c>
      <c r="N197" s="41">
        <v>5.04</v>
      </c>
      <c r="O197" s="42">
        <v>5.08</v>
      </c>
    </row>
    <row r="198" spans="9:15" ht="15.75" thickBot="1" x14ac:dyDescent="0.3">
      <c r="I198" s="43">
        <v>39471</v>
      </c>
      <c r="J198" s="44">
        <v>5.25</v>
      </c>
      <c r="K198" s="44">
        <v>5.0999999999999996</v>
      </c>
      <c r="L198" s="44">
        <v>5.05</v>
      </c>
      <c r="M198" s="44">
        <v>5</v>
      </c>
      <c r="N198" s="44">
        <v>5.04</v>
      </c>
      <c r="O198" s="45">
        <v>5.08</v>
      </c>
    </row>
    <row r="199" spans="9:15" ht="15.75" thickBot="1" x14ac:dyDescent="0.3">
      <c r="I199" s="40">
        <v>39470</v>
      </c>
      <c r="J199" s="41">
        <v>5.25</v>
      </c>
      <c r="K199" s="41">
        <v>5.0999999999999996</v>
      </c>
      <c r="L199" s="41">
        <v>5.05</v>
      </c>
      <c r="M199" s="41">
        <v>5</v>
      </c>
      <c r="N199" s="41">
        <v>5.04</v>
      </c>
      <c r="O199" s="42">
        <v>5.08</v>
      </c>
    </row>
    <row r="200" spans="9:15" ht="15.75" thickBot="1" x14ac:dyDescent="0.3">
      <c r="I200" s="43">
        <v>39465</v>
      </c>
      <c r="J200" s="44">
        <v>5.25</v>
      </c>
      <c r="K200" s="44">
        <v>5.15</v>
      </c>
      <c r="L200" s="44">
        <v>5.0999999999999996</v>
      </c>
      <c r="M200" s="44">
        <v>5.05</v>
      </c>
      <c r="N200" s="44">
        <v>5.07</v>
      </c>
      <c r="O200" s="45">
        <v>5.08</v>
      </c>
    </row>
    <row r="201" spans="9:15" ht="15.75" thickBot="1" x14ac:dyDescent="0.3">
      <c r="I201" s="40">
        <v>39461</v>
      </c>
      <c r="J201" s="41">
        <v>5.4</v>
      </c>
      <c r="K201" s="41">
        <v>5.3</v>
      </c>
      <c r="L201" s="41">
        <v>5.25</v>
      </c>
      <c r="M201" s="41">
        <v>5.2</v>
      </c>
      <c r="N201" s="41">
        <v>5.22</v>
      </c>
      <c r="O201" s="42">
        <v>5.23</v>
      </c>
    </row>
    <row r="202" spans="9:15" ht="15.75" thickBot="1" x14ac:dyDescent="0.3">
      <c r="I202" s="43">
        <v>39430</v>
      </c>
      <c r="J202" s="44">
        <v>5.4</v>
      </c>
      <c r="K202" s="44">
        <v>5.3</v>
      </c>
      <c r="L202" s="44">
        <v>5.25</v>
      </c>
      <c r="M202" s="44">
        <v>5.2</v>
      </c>
      <c r="N202" s="44">
        <v>5.22</v>
      </c>
      <c r="O202" s="45">
        <v>5.28</v>
      </c>
    </row>
    <row r="203" spans="9:15" ht="15.75" thickBot="1" x14ac:dyDescent="0.3">
      <c r="I203" s="40">
        <v>39428</v>
      </c>
      <c r="J203" s="41">
        <v>5.4</v>
      </c>
      <c r="K203" s="41">
        <v>5.3</v>
      </c>
      <c r="L203" s="41">
        <v>5.25</v>
      </c>
      <c r="M203" s="41">
        <v>5.2</v>
      </c>
      <c r="N203" s="41">
        <v>5.22</v>
      </c>
      <c r="O203" s="42">
        <v>5.23</v>
      </c>
    </row>
    <row r="204" spans="9:15" ht="15.75" thickBot="1" x14ac:dyDescent="0.3">
      <c r="I204" s="43">
        <v>39419</v>
      </c>
      <c r="J204" s="44">
        <v>5.3</v>
      </c>
      <c r="K204" s="44">
        <v>5.25</v>
      </c>
      <c r="L204" s="44">
        <v>5.15</v>
      </c>
      <c r="M204" s="44">
        <v>5.0999999999999996</v>
      </c>
      <c r="N204" s="44">
        <v>5.17</v>
      </c>
      <c r="O204" s="45">
        <v>5.13</v>
      </c>
    </row>
    <row r="205" spans="9:15" ht="15.75" thickBot="1" x14ac:dyDescent="0.3">
      <c r="I205" s="40">
        <v>39413</v>
      </c>
      <c r="J205" s="41">
        <v>5.3</v>
      </c>
      <c r="K205" s="41">
        <v>5.25</v>
      </c>
      <c r="L205" s="41">
        <v>5.15</v>
      </c>
      <c r="M205" s="41">
        <v>5.0999999999999996</v>
      </c>
      <c r="N205" s="41">
        <v>5.0999999999999996</v>
      </c>
      <c r="O205" s="42">
        <v>5.13</v>
      </c>
    </row>
    <row r="206" spans="9:15" ht="15.75" thickBot="1" x14ac:dyDescent="0.3">
      <c r="I206" s="43">
        <v>39408</v>
      </c>
      <c r="J206" s="44">
        <v>5.3</v>
      </c>
      <c r="K206" s="44">
        <v>5.25</v>
      </c>
      <c r="L206" s="44">
        <v>5.15</v>
      </c>
      <c r="M206" s="44">
        <v>5.0999999999999996</v>
      </c>
      <c r="N206" s="44">
        <v>5.0999999999999996</v>
      </c>
      <c r="O206" s="45">
        <v>5.0199999999999996</v>
      </c>
    </row>
    <row r="207" spans="9:15" ht="15.75" thickBot="1" x14ac:dyDescent="0.3">
      <c r="I207" s="40">
        <v>39401</v>
      </c>
      <c r="J207" s="41">
        <v>5.3</v>
      </c>
      <c r="K207" s="41">
        <v>5.25</v>
      </c>
      <c r="L207" s="41">
        <v>5.15</v>
      </c>
      <c r="M207" s="41">
        <v>5.0999999999999996</v>
      </c>
      <c r="N207" s="41">
        <v>5.0599999999999996</v>
      </c>
      <c r="O207" s="42">
        <v>4.92</v>
      </c>
    </row>
    <row r="208" spans="9:15" ht="15.75" thickBot="1" x14ac:dyDescent="0.3">
      <c r="I208" s="43">
        <v>39391</v>
      </c>
      <c r="J208" s="44">
        <v>5.3</v>
      </c>
      <c r="K208" s="44">
        <v>5.25</v>
      </c>
      <c r="L208" s="44">
        <v>5.15</v>
      </c>
      <c r="M208" s="44">
        <v>5.0999999999999996</v>
      </c>
      <c r="N208" s="44">
        <v>4.9800000000000004</v>
      </c>
      <c r="O208" s="45">
        <v>4.82</v>
      </c>
    </row>
    <row r="209" spans="9:15" ht="15.75" thickBot="1" x14ac:dyDescent="0.3">
      <c r="I209" s="40">
        <v>39386</v>
      </c>
      <c r="J209" s="41">
        <v>5.3</v>
      </c>
      <c r="K209" s="41">
        <v>5.25</v>
      </c>
      <c r="L209" s="41">
        <v>5.15</v>
      </c>
      <c r="M209" s="41">
        <v>5.0999999999999996</v>
      </c>
      <c r="N209" s="41">
        <v>4.9800000000000004</v>
      </c>
      <c r="O209" s="42">
        <v>4.82</v>
      </c>
    </row>
    <row r="210" spans="9:15" ht="15.75" thickBot="1" x14ac:dyDescent="0.3">
      <c r="I210" s="43">
        <v>39370</v>
      </c>
      <c r="J210" s="44">
        <v>5.3</v>
      </c>
      <c r="K210" s="44">
        <v>5.2</v>
      </c>
      <c r="L210" s="44">
        <v>5.0999999999999996</v>
      </c>
      <c r="M210" s="44">
        <v>5.05</v>
      </c>
      <c r="N210" s="44">
        <v>4.9800000000000004</v>
      </c>
      <c r="O210" s="45">
        <v>4.82</v>
      </c>
    </row>
    <row r="211" spans="9:15" ht="15.75" thickBot="1" x14ac:dyDescent="0.3">
      <c r="I211" s="40">
        <v>39357</v>
      </c>
      <c r="J211" s="41">
        <v>5.3</v>
      </c>
      <c r="K211" s="41">
        <v>5.2</v>
      </c>
      <c r="L211" s="41">
        <v>5.0999999999999996</v>
      </c>
      <c r="M211" s="41">
        <v>5.05</v>
      </c>
      <c r="N211" s="41">
        <v>4.9800000000000004</v>
      </c>
      <c r="O211" s="42">
        <v>4.74</v>
      </c>
    </row>
    <row r="212" spans="9:15" ht="15.75" thickBot="1" x14ac:dyDescent="0.3">
      <c r="I212" s="43">
        <v>39351</v>
      </c>
      <c r="J212" s="44">
        <v>5.25</v>
      </c>
      <c r="K212" s="44">
        <v>5.18</v>
      </c>
      <c r="L212" s="44">
        <v>5.01</v>
      </c>
      <c r="M212" s="44">
        <v>4.95</v>
      </c>
      <c r="N212" s="44">
        <v>4.84</v>
      </c>
      <c r="O212" s="45">
        <v>4.59</v>
      </c>
    </row>
    <row r="213" spans="9:15" ht="15.75" thickBot="1" x14ac:dyDescent="0.3">
      <c r="I213" s="40">
        <v>39338</v>
      </c>
      <c r="J213" s="41">
        <v>5.25</v>
      </c>
      <c r="K213" s="41">
        <v>5.14</v>
      </c>
      <c r="L213" s="41">
        <v>4.99</v>
      </c>
      <c r="M213" s="41">
        <v>4.93</v>
      </c>
      <c r="N213" s="41">
        <v>4.79</v>
      </c>
      <c r="O213" s="42">
        <v>4.54</v>
      </c>
    </row>
    <row r="214" spans="9:15" ht="15.75" thickBot="1" x14ac:dyDescent="0.3">
      <c r="I214" s="43">
        <v>39337</v>
      </c>
      <c r="J214" s="44">
        <v>5.25</v>
      </c>
      <c r="K214" s="44">
        <v>5.14</v>
      </c>
      <c r="L214" s="44">
        <v>4.99</v>
      </c>
      <c r="M214" s="44">
        <v>4.93</v>
      </c>
      <c r="N214" s="44">
        <v>4.7300000000000004</v>
      </c>
      <c r="O214" s="45">
        <v>4.3899999999999997</v>
      </c>
    </row>
    <row r="215" spans="9:15" ht="15.75" thickBot="1" x14ac:dyDescent="0.3">
      <c r="I215" s="40">
        <v>39325</v>
      </c>
      <c r="J215" s="41">
        <v>5.25</v>
      </c>
      <c r="K215" s="41">
        <v>5.14</v>
      </c>
      <c r="L215" s="41">
        <v>4.99</v>
      </c>
      <c r="M215" s="41">
        <v>4.93</v>
      </c>
      <c r="N215" s="41">
        <v>4.7300000000000004</v>
      </c>
      <c r="O215" s="42">
        <v>4.3899999999999997</v>
      </c>
    </row>
    <row r="216" spans="9:15" ht="15.75" thickBot="1" x14ac:dyDescent="0.3">
      <c r="I216" s="43">
        <v>39318</v>
      </c>
      <c r="J216" s="44">
        <v>5.36</v>
      </c>
      <c r="K216" s="44">
        <v>5.24</v>
      </c>
      <c r="L216" s="44">
        <v>5.09</v>
      </c>
      <c r="M216" s="44">
        <v>4.93</v>
      </c>
      <c r="N216" s="44">
        <v>4.6900000000000004</v>
      </c>
      <c r="O216" s="45">
        <v>4.28</v>
      </c>
    </row>
    <row r="217" spans="9:15" ht="15.75" thickBot="1" x14ac:dyDescent="0.3">
      <c r="I217" s="40">
        <v>39308</v>
      </c>
      <c r="J217" s="41">
        <v>5.36</v>
      </c>
      <c r="K217" s="41">
        <v>5.24</v>
      </c>
      <c r="L217" s="41">
        <v>5.09</v>
      </c>
      <c r="M217" s="41">
        <v>4.93</v>
      </c>
      <c r="N217" s="41">
        <v>4.6900000000000004</v>
      </c>
      <c r="O217" s="42">
        <v>4.24</v>
      </c>
    </row>
    <row r="218" spans="9:15" ht="15.75" thickBot="1" x14ac:dyDescent="0.3">
      <c r="I218" s="43">
        <v>39274</v>
      </c>
      <c r="J218" s="44">
        <v>5.36</v>
      </c>
      <c r="K218" s="44">
        <v>5.24</v>
      </c>
      <c r="L218" s="44">
        <v>5.09</v>
      </c>
      <c r="M218" s="44">
        <v>4.93</v>
      </c>
      <c r="N218" s="44">
        <v>4.6100000000000003</v>
      </c>
      <c r="O218" s="45">
        <v>4.1900000000000004</v>
      </c>
    </row>
    <row r="219" spans="9:15" ht="15.75" thickBot="1" x14ac:dyDescent="0.3">
      <c r="I219" s="40">
        <v>39272</v>
      </c>
      <c r="J219" s="41">
        <v>5.36</v>
      </c>
      <c r="K219" s="41">
        <v>5.24</v>
      </c>
      <c r="L219" s="41">
        <v>5.09</v>
      </c>
      <c r="M219" s="41">
        <v>4.93</v>
      </c>
      <c r="N219" s="41">
        <v>4.6100000000000003</v>
      </c>
      <c r="O219" s="42">
        <v>4.0999999999999996</v>
      </c>
    </row>
    <row r="220" spans="9:15" ht="15.75" thickBot="1" x14ac:dyDescent="0.3">
      <c r="I220" s="43">
        <v>39260</v>
      </c>
      <c r="J220" s="44">
        <v>5.36</v>
      </c>
      <c r="K220" s="44">
        <v>5.24</v>
      </c>
      <c r="L220" s="44">
        <v>5.07</v>
      </c>
      <c r="M220" s="44">
        <v>4.9000000000000004</v>
      </c>
      <c r="N220" s="44">
        <v>4.59</v>
      </c>
      <c r="O220" s="45">
        <v>4.0999999999999996</v>
      </c>
    </row>
    <row r="221" spans="9:15" ht="15.75" thickBot="1" x14ac:dyDescent="0.3">
      <c r="I221" s="40">
        <v>39258</v>
      </c>
      <c r="J221" s="41">
        <v>5.36</v>
      </c>
      <c r="K221" s="41">
        <v>5.24</v>
      </c>
      <c r="L221" s="41">
        <v>5.07</v>
      </c>
      <c r="M221" s="41">
        <v>4.9000000000000004</v>
      </c>
      <c r="N221" s="41">
        <v>4.59</v>
      </c>
      <c r="O221" s="42">
        <v>4.0999999999999996</v>
      </c>
    </row>
    <row r="222" spans="9:15" ht="15.75" thickBot="1" x14ac:dyDescent="0.3">
      <c r="I222" s="43">
        <v>39248</v>
      </c>
      <c r="J222" s="44">
        <v>5.18</v>
      </c>
      <c r="K222" s="44">
        <v>5.0999999999999996</v>
      </c>
      <c r="L222" s="44">
        <v>4.99</v>
      </c>
      <c r="M222" s="44">
        <v>4.82</v>
      </c>
      <c r="N222" s="44">
        <v>4.54</v>
      </c>
      <c r="O222" s="45">
        <v>4.0999999999999996</v>
      </c>
    </row>
    <row r="223" spans="9:15" ht="15.75" thickBot="1" x14ac:dyDescent="0.3">
      <c r="I223" s="40">
        <v>39244</v>
      </c>
      <c r="J223" s="41">
        <v>5.0999999999999996</v>
      </c>
      <c r="K223" s="41">
        <v>5.03</v>
      </c>
      <c r="L223" s="41">
        <v>4.91</v>
      </c>
      <c r="M223" s="41">
        <v>4.7699999999999996</v>
      </c>
      <c r="N223" s="41">
        <v>4.5199999999999996</v>
      </c>
      <c r="O223" s="42">
        <v>4.05</v>
      </c>
    </row>
    <row r="224" spans="9:15" ht="15.75" thickBot="1" x14ac:dyDescent="0.3">
      <c r="I224" s="43">
        <v>39231</v>
      </c>
      <c r="J224" s="44">
        <v>5.05</v>
      </c>
      <c r="K224" s="44">
        <v>4.9800000000000004</v>
      </c>
      <c r="L224" s="44">
        <v>4.8600000000000003</v>
      </c>
      <c r="M224" s="44">
        <v>4.7300000000000004</v>
      </c>
      <c r="N224" s="44">
        <v>4.49</v>
      </c>
      <c r="O224" s="45">
        <v>3.98</v>
      </c>
    </row>
    <row r="225" spans="9:15" ht="15.75" thickBot="1" x14ac:dyDescent="0.3">
      <c r="I225" s="40">
        <v>39191</v>
      </c>
      <c r="J225" s="41">
        <v>4.99</v>
      </c>
      <c r="K225" s="41">
        <v>4.93</v>
      </c>
      <c r="L225" s="41">
        <v>4.8600000000000003</v>
      </c>
      <c r="M225" s="41">
        <v>4.7300000000000004</v>
      </c>
      <c r="N225" s="41">
        <v>4.49</v>
      </c>
      <c r="O225" s="42">
        <v>3.98</v>
      </c>
    </row>
    <row r="226" spans="9:15" ht="15.75" thickBot="1" x14ac:dyDescent="0.3">
      <c r="I226" s="43">
        <v>39184</v>
      </c>
      <c r="J226" s="44">
        <v>4.96</v>
      </c>
      <c r="K226" s="44">
        <v>4.87</v>
      </c>
      <c r="L226" s="44">
        <v>4.74</v>
      </c>
      <c r="M226" s="44">
        <v>4.62</v>
      </c>
      <c r="N226" s="44">
        <v>4.38</v>
      </c>
      <c r="O226" s="45">
        <v>3.95</v>
      </c>
    </row>
    <row r="227" spans="9:15" ht="15.75" thickBot="1" x14ac:dyDescent="0.3">
      <c r="I227" s="40">
        <v>39171</v>
      </c>
      <c r="J227" s="41">
        <v>4.84</v>
      </c>
      <c r="K227" s="41">
        <v>4.74</v>
      </c>
      <c r="L227" s="41">
        <v>4.6100000000000003</v>
      </c>
      <c r="M227" s="41">
        <v>4.51</v>
      </c>
      <c r="N227" s="41">
        <v>4.33</v>
      </c>
      <c r="O227" s="42">
        <v>3.9</v>
      </c>
    </row>
    <row r="228" spans="9:15" ht="15.75" thickBot="1" x14ac:dyDescent="0.3">
      <c r="I228" s="43">
        <v>39164</v>
      </c>
      <c r="J228" s="44">
        <v>4.82</v>
      </c>
      <c r="K228" s="44">
        <v>4.74</v>
      </c>
      <c r="L228" s="44">
        <v>4.55</v>
      </c>
      <c r="M228" s="44">
        <v>4.47</v>
      </c>
      <c r="N228" s="44">
        <v>4.2300000000000004</v>
      </c>
      <c r="O228" s="45">
        <v>3.9</v>
      </c>
    </row>
    <row r="229" spans="9:15" ht="15.75" thickBot="1" x14ac:dyDescent="0.3">
      <c r="I229" s="40">
        <v>39134</v>
      </c>
      <c r="J229" s="41">
        <v>4.84</v>
      </c>
      <c r="K229" s="41">
        <v>4.74</v>
      </c>
      <c r="L229" s="41">
        <v>4.55</v>
      </c>
      <c r="M229" s="41">
        <v>4.47</v>
      </c>
      <c r="N229" s="41">
        <v>4.2300000000000004</v>
      </c>
      <c r="O229" s="42">
        <v>3.9</v>
      </c>
    </row>
    <row r="230" spans="9:15" ht="15.75" thickBot="1" x14ac:dyDescent="0.3">
      <c r="I230" s="43">
        <v>39098</v>
      </c>
      <c r="J230" s="44">
        <v>4.84</v>
      </c>
      <c r="K230" s="44">
        <v>4.74</v>
      </c>
      <c r="L230" s="44">
        <v>4.55</v>
      </c>
      <c r="M230" s="44">
        <v>4.47</v>
      </c>
      <c r="N230" s="44">
        <v>4.2300000000000004</v>
      </c>
      <c r="O230" s="45">
        <v>3.75</v>
      </c>
    </row>
    <row r="231" spans="9:15" ht="15.75" thickBot="1" x14ac:dyDescent="0.3">
      <c r="I231" s="40">
        <v>39078</v>
      </c>
      <c r="J231" s="41">
        <v>4.79</v>
      </c>
      <c r="K231" s="41">
        <v>4.6399999999999997</v>
      </c>
      <c r="L231" s="41">
        <v>4.5</v>
      </c>
      <c r="M231" s="41">
        <v>4.37</v>
      </c>
      <c r="N231" s="41">
        <v>4.13</v>
      </c>
      <c r="O231" s="42">
        <v>3.75</v>
      </c>
    </row>
    <row r="232" spans="9:15" ht="15.75" thickBot="1" x14ac:dyDescent="0.3">
      <c r="I232" s="43">
        <v>39071</v>
      </c>
      <c r="J232" s="44">
        <v>4.79</v>
      </c>
      <c r="K232" s="44">
        <v>4.59</v>
      </c>
      <c r="L232" s="44">
        <v>4.38</v>
      </c>
      <c r="M232" s="44">
        <v>4.2300000000000004</v>
      </c>
      <c r="N232" s="44">
        <v>4</v>
      </c>
      <c r="O232" s="45">
        <v>3.75</v>
      </c>
    </row>
    <row r="233" spans="9:15" ht="15.75" thickBot="1" x14ac:dyDescent="0.3">
      <c r="I233" s="40">
        <v>39049</v>
      </c>
      <c r="J233" s="41">
        <v>4.79</v>
      </c>
      <c r="K233" s="41">
        <v>4.59</v>
      </c>
      <c r="L233" s="41">
        <v>4.38</v>
      </c>
      <c r="M233" s="41">
        <v>4.2300000000000004</v>
      </c>
      <c r="N233" s="41">
        <v>4</v>
      </c>
      <c r="O233" s="42">
        <v>3.68</v>
      </c>
    </row>
    <row r="234" spans="9:15" ht="15.75" thickBot="1" x14ac:dyDescent="0.3">
      <c r="I234" s="43">
        <v>39022</v>
      </c>
      <c r="J234" s="44">
        <v>4.8899999999999997</v>
      </c>
      <c r="K234" s="44">
        <v>4.6399999999999997</v>
      </c>
      <c r="L234" s="44">
        <v>4.43</v>
      </c>
      <c r="M234" s="44">
        <v>4.2300000000000004</v>
      </c>
      <c r="N234" s="44">
        <v>4</v>
      </c>
      <c r="O234" s="45">
        <v>3.68</v>
      </c>
    </row>
    <row r="235" spans="9:15" ht="15.75" thickBot="1" x14ac:dyDescent="0.3">
      <c r="I235" s="40">
        <v>38986</v>
      </c>
      <c r="J235" s="41">
        <v>4.8899999999999997</v>
      </c>
      <c r="K235" s="41">
        <v>4.6399999999999997</v>
      </c>
      <c r="L235" s="41">
        <v>4.43</v>
      </c>
      <c r="M235" s="41">
        <v>4.2300000000000004</v>
      </c>
      <c r="N235" s="41">
        <v>4</v>
      </c>
      <c r="O235" s="42">
        <v>3.43</v>
      </c>
    </row>
    <row r="236" spans="9:15" ht="15.75" thickBot="1" x14ac:dyDescent="0.3">
      <c r="I236" s="43">
        <v>38966</v>
      </c>
      <c r="J236" s="44">
        <v>4.99</v>
      </c>
      <c r="K236" s="44">
        <v>4.74</v>
      </c>
      <c r="L236" s="44">
        <v>4.43</v>
      </c>
      <c r="M236" s="44">
        <v>4.2300000000000004</v>
      </c>
      <c r="N236" s="44">
        <v>4</v>
      </c>
      <c r="O236" s="45">
        <v>3.43</v>
      </c>
    </row>
    <row r="237" spans="9:15" ht="15.75" thickBot="1" x14ac:dyDescent="0.3">
      <c r="I237" s="40">
        <v>38944</v>
      </c>
      <c r="J237" s="41">
        <v>5.09</v>
      </c>
      <c r="K237" s="41">
        <v>4.79</v>
      </c>
      <c r="L237" s="41">
        <v>4.43</v>
      </c>
      <c r="M237" s="41">
        <v>4.2300000000000004</v>
      </c>
      <c r="N237" s="41">
        <v>3.95</v>
      </c>
      <c r="O237" s="42">
        <v>3.23</v>
      </c>
    </row>
    <row r="238" spans="9:15" ht="15.75" thickBot="1" x14ac:dyDescent="0.3">
      <c r="I238" s="43">
        <v>38896</v>
      </c>
      <c r="J238" s="44">
        <v>5.09</v>
      </c>
      <c r="K238" s="44">
        <v>4.79</v>
      </c>
      <c r="L238" s="44">
        <v>4.33</v>
      </c>
      <c r="M238" s="44">
        <v>4.05</v>
      </c>
      <c r="N238" s="44">
        <v>3.7</v>
      </c>
      <c r="O238" s="45">
        <v>3.23</v>
      </c>
    </row>
    <row r="239" spans="9:15" ht="15.75" thickBot="1" x14ac:dyDescent="0.3">
      <c r="I239" s="40">
        <v>38889</v>
      </c>
      <c r="J239" s="41">
        <v>4.8899999999999997</v>
      </c>
      <c r="K239" s="41">
        <v>4.59</v>
      </c>
      <c r="L239" s="41">
        <v>4.13</v>
      </c>
      <c r="M239" s="41">
        <v>3.85</v>
      </c>
      <c r="N239" s="41">
        <v>3.5</v>
      </c>
      <c r="O239" s="42">
        <v>3.23</v>
      </c>
    </row>
    <row r="240" spans="9:15" ht="15.75" thickBot="1" x14ac:dyDescent="0.3">
      <c r="I240" s="43">
        <v>38840</v>
      </c>
      <c r="J240" s="44">
        <v>4.8899999999999997</v>
      </c>
      <c r="K240" s="44">
        <v>4.59</v>
      </c>
      <c r="L240" s="44">
        <v>4.13</v>
      </c>
      <c r="M240" s="44">
        <v>3.85</v>
      </c>
      <c r="N240" s="44">
        <v>3.5</v>
      </c>
      <c r="O240" s="45">
        <v>2.98</v>
      </c>
    </row>
    <row r="241" spans="9:15" ht="15.75" thickBot="1" x14ac:dyDescent="0.3">
      <c r="I241" s="40">
        <v>38813</v>
      </c>
      <c r="J241" s="41">
        <v>4.79</v>
      </c>
      <c r="K241" s="41">
        <v>4.4400000000000004</v>
      </c>
      <c r="L241" s="41">
        <v>4.05</v>
      </c>
      <c r="M241" s="41">
        <v>3.75</v>
      </c>
      <c r="N241" s="41">
        <v>3.45</v>
      </c>
      <c r="O241" s="42">
        <v>2.98</v>
      </c>
    </row>
    <row r="242" spans="9:15" ht="15.75" thickBot="1" x14ac:dyDescent="0.3">
      <c r="I242" s="43">
        <v>38799</v>
      </c>
      <c r="J242" s="44">
        <v>4.6399999999999997</v>
      </c>
      <c r="K242" s="44">
        <v>4.29</v>
      </c>
      <c r="L242" s="44">
        <v>3.95</v>
      </c>
      <c r="M242" s="44">
        <v>3.6</v>
      </c>
      <c r="N242" s="44">
        <v>3.3</v>
      </c>
      <c r="O242" s="45">
        <v>2.98</v>
      </c>
    </row>
    <row r="243" spans="9:15" ht="15.75" thickBot="1" x14ac:dyDescent="0.3">
      <c r="I243" s="40">
        <v>38790</v>
      </c>
      <c r="J243" s="41">
        <v>4.55</v>
      </c>
      <c r="K243" s="41">
        <v>4.2</v>
      </c>
      <c r="L243" s="41">
        <v>3.9</v>
      </c>
      <c r="M243" s="41">
        <v>3.55</v>
      </c>
      <c r="N243" s="41">
        <v>3.25</v>
      </c>
      <c r="O243" s="42">
        <v>2.98</v>
      </c>
    </row>
    <row r="244" spans="9:15" ht="15.75" thickBot="1" x14ac:dyDescent="0.3">
      <c r="I244" s="43">
        <v>38783</v>
      </c>
      <c r="J244" s="44">
        <v>4.55</v>
      </c>
      <c r="K244" s="44">
        <v>4.2</v>
      </c>
      <c r="L244" s="44">
        <v>3.9</v>
      </c>
      <c r="M244" s="44">
        <v>3.55</v>
      </c>
      <c r="N244" s="44">
        <v>3.25</v>
      </c>
      <c r="O244" s="45">
        <v>2.92</v>
      </c>
    </row>
    <row r="245" spans="9:15" ht="15.75" thickBot="1" x14ac:dyDescent="0.3">
      <c r="I245" s="40">
        <v>38777</v>
      </c>
      <c r="J245" s="41">
        <v>4.55</v>
      </c>
      <c r="K245" s="41">
        <v>4.2</v>
      </c>
      <c r="L245" s="41">
        <v>3.9</v>
      </c>
      <c r="M245" s="41">
        <v>3.55</v>
      </c>
      <c r="N245" s="41">
        <v>3.25</v>
      </c>
      <c r="O245" s="42">
        <v>2.8</v>
      </c>
    </row>
    <row r="246" spans="9:15" ht="15.75" thickBot="1" x14ac:dyDescent="0.3">
      <c r="I246" s="43">
        <v>38751</v>
      </c>
      <c r="J246" s="44">
        <v>4.55</v>
      </c>
      <c r="K246" s="44">
        <v>4.2</v>
      </c>
      <c r="L246" s="44">
        <v>3.9</v>
      </c>
      <c r="M246" s="44">
        <v>3.55</v>
      </c>
      <c r="N246" s="44">
        <v>3.25</v>
      </c>
      <c r="O246" s="45">
        <v>2.8</v>
      </c>
    </row>
    <row r="247" spans="9:15" ht="15.75" thickBot="1" x14ac:dyDescent="0.3">
      <c r="I247" s="40">
        <v>38742</v>
      </c>
      <c r="J247" s="41">
        <v>4.55</v>
      </c>
      <c r="K247" s="41">
        <v>4.09</v>
      </c>
      <c r="L247" s="41">
        <v>3.78</v>
      </c>
      <c r="M247" s="41">
        <v>3.43</v>
      </c>
      <c r="N247" s="41">
        <v>3.16</v>
      </c>
      <c r="O247" s="42">
        <v>2.59</v>
      </c>
    </row>
    <row r="248" spans="9:15" ht="15.75" thickBot="1" x14ac:dyDescent="0.3">
      <c r="I248" s="43">
        <v>38720</v>
      </c>
      <c r="J248" s="44">
        <v>4.55</v>
      </c>
      <c r="K248" s="44">
        <v>4.09</v>
      </c>
      <c r="L248" s="44">
        <v>3.78</v>
      </c>
      <c r="M248" s="44">
        <v>3.43</v>
      </c>
      <c r="N248" s="44">
        <v>3.16</v>
      </c>
      <c r="O248" s="45">
        <v>2.59</v>
      </c>
    </row>
    <row r="249" spans="9:15" ht="15.75" thickBot="1" x14ac:dyDescent="0.3">
      <c r="I249" s="40">
        <v>38695</v>
      </c>
      <c r="J249" s="41">
        <v>4.55</v>
      </c>
      <c r="K249" s="41">
        <v>4.09</v>
      </c>
      <c r="L249" s="41">
        <v>3.78</v>
      </c>
      <c r="M249" s="41">
        <v>3.43</v>
      </c>
      <c r="N249" s="41">
        <v>3.16</v>
      </c>
      <c r="O249" s="42">
        <v>2.44</v>
      </c>
    </row>
    <row r="250" spans="9:15" ht="15.75" thickBot="1" x14ac:dyDescent="0.3">
      <c r="I250" s="43">
        <v>38684</v>
      </c>
      <c r="J250" s="44">
        <v>4.5</v>
      </c>
      <c r="K250" s="44">
        <v>3.99</v>
      </c>
      <c r="L250" s="44">
        <v>3.68</v>
      </c>
      <c r="M250" s="44">
        <v>3.33</v>
      </c>
      <c r="N250" s="44">
        <v>3.06</v>
      </c>
      <c r="O250" s="45">
        <v>2.44</v>
      </c>
    </row>
    <row r="251" spans="9:15" ht="15.75" thickBot="1" x14ac:dyDescent="0.3">
      <c r="I251" s="40">
        <v>38678</v>
      </c>
      <c r="J251" s="41">
        <v>4.5999999999999996</v>
      </c>
      <c r="K251" s="41">
        <v>4.09</v>
      </c>
      <c r="L251" s="41">
        <v>3.78</v>
      </c>
      <c r="M251" s="41">
        <v>3.4</v>
      </c>
      <c r="N251" s="41">
        <v>3.13</v>
      </c>
      <c r="O251" s="42">
        <v>2.44</v>
      </c>
    </row>
    <row r="252" spans="9:15" ht="15.75" thickBot="1" x14ac:dyDescent="0.3">
      <c r="I252" s="43">
        <v>38658</v>
      </c>
      <c r="J252" s="44">
        <v>4.5</v>
      </c>
      <c r="K252" s="44">
        <v>3.89</v>
      </c>
      <c r="L252" s="44">
        <v>3.58</v>
      </c>
      <c r="M252" s="44">
        <v>3.2</v>
      </c>
      <c r="N252" s="44">
        <v>2.93</v>
      </c>
      <c r="O252" s="45">
        <v>2.44</v>
      </c>
    </row>
    <row r="253" spans="9:15" ht="15.75" thickBot="1" x14ac:dyDescent="0.3">
      <c r="I253" s="40">
        <v>38628</v>
      </c>
      <c r="J253" s="41">
        <v>4.3</v>
      </c>
      <c r="K253" s="41">
        <v>3.69</v>
      </c>
      <c r="L253" s="41">
        <v>3.38</v>
      </c>
      <c r="M253" s="41">
        <v>3.05</v>
      </c>
      <c r="N253" s="41">
        <v>2.78</v>
      </c>
      <c r="O253" s="42">
        <v>2.5</v>
      </c>
    </row>
    <row r="254" spans="9:15" ht="15.75" thickBot="1" x14ac:dyDescent="0.3">
      <c r="I254" s="43">
        <v>38617</v>
      </c>
      <c r="J254" s="44">
        <v>4.2</v>
      </c>
      <c r="K254" s="44">
        <v>3.55</v>
      </c>
      <c r="L254" s="44">
        <v>3.2</v>
      </c>
      <c r="M254" s="44">
        <v>2.9</v>
      </c>
      <c r="N254" s="44">
        <v>2.6</v>
      </c>
      <c r="O254" s="45">
        <v>2.5</v>
      </c>
    </row>
    <row r="255" spans="9:15" ht="15.75" thickBot="1" x14ac:dyDescent="0.3">
      <c r="I255" s="40">
        <v>38601</v>
      </c>
      <c r="J255" s="41">
        <v>4.2</v>
      </c>
      <c r="K255" s="41">
        <v>3.55</v>
      </c>
      <c r="L255" s="41">
        <v>3.2</v>
      </c>
      <c r="M255" s="41">
        <v>2.9</v>
      </c>
      <c r="N255" s="41">
        <v>2.6</v>
      </c>
      <c r="O255" s="42">
        <v>2.5</v>
      </c>
    </row>
    <row r="256" spans="9:15" ht="15.75" thickBot="1" x14ac:dyDescent="0.3">
      <c r="I256" s="43">
        <v>38576</v>
      </c>
      <c r="J256" s="44">
        <v>4.3499999999999996</v>
      </c>
      <c r="K256" s="44">
        <v>3.65</v>
      </c>
      <c r="L256" s="44">
        <v>3.2</v>
      </c>
      <c r="M256" s="44">
        <v>2.9</v>
      </c>
      <c r="N256" s="44">
        <v>2.6</v>
      </c>
      <c r="O256" s="45">
        <v>2.5</v>
      </c>
    </row>
    <row r="257" spans="9:15" ht="15.75" thickBot="1" x14ac:dyDescent="0.3">
      <c r="I257" s="40">
        <v>38525</v>
      </c>
      <c r="J257" s="41">
        <v>4.2</v>
      </c>
      <c r="K257" s="41">
        <v>3.55</v>
      </c>
      <c r="L257" s="41">
        <v>3.05</v>
      </c>
      <c r="M257" s="41">
        <v>2.75</v>
      </c>
      <c r="N257" s="41">
        <v>2.5499999999999998</v>
      </c>
      <c r="O257" s="42">
        <v>2.5</v>
      </c>
    </row>
    <row r="258" spans="9:15" ht="15.75" thickBot="1" x14ac:dyDescent="0.3">
      <c r="I258" s="43">
        <v>38516</v>
      </c>
      <c r="J258" s="44">
        <v>4.2</v>
      </c>
      <c r="K258" s="44">
        <v>3.55</v>
      </c>
      <c r="L258" s="44">
        <v>3.15</v>
      </c>
      <c r="M258" s="44">
        <v>2.85</v>
      </c>
      <c r="N258" s="44">
        <v>2.65</v>
      </c>
      <c r="O258" s="45">
        <v>2.85</v>
      </c>
    </row>
    <row r="259" spans="9:15" ht="15.75" thickBot="1" x14ac:dyDescent="0.3">
      <c r="I259" s="40">
        <v>38511</v>
      </c>
      <c r="J259" s="41">
        <v>4.3</v>
      </c>
      <c r="K259" s="41">
        <v>3.65</v>
      </c>
      <c r="L259" s="41">
        <v>3.25</v>
      </c>
      <c r="M259" s="41">
        <v>2.95</v>
      </c>
      <c r="N259" s="41">
        <v>2.75</v>
      </c>
      <c r="O259" s="42"/>
    </row>
    <row r="260" spans="9:15" ht="15.75" thickBot="1" x14ac:dyDescent="0.3">
      <c r="I260" s="43">
        <v>38505</v>
      </c>
      <c r="J260" s="44">
        <v>4.4000000000000004</v>
      </c>
      <c r="K260" s="44">
        <v>3.75</v>
      </c>
      <c r="L260" s="44">
        <v>3.3</v>
      </c>
      <c r="M260" s="44">
        <v>3</v>
      </c>
      <c r="N260" s="44">
        <v>2.75</v>
      </c>
      <c r="O260" s="45"/>
    </row>
    <row r="261" spans="9:15" ht="15.75" thickBot="1" x14ac:dyDescent="0.3">
      <c r="I261" s="40">
        <v>38490</v>
      </c>
      <c r="J261" s="41">
        <v>4.45</v>
      </c>
      <c r="K261" s="41">
        <v>3.8</v>
      </c>
      <c r="L261" s="41">
        <v>3.35</v>
      </c>
      <c r="M261" s="41">
        <v>3.05</v>
      </c>
      <c r="N261" s="41">
        <v>2.8</v>
      </c>
      <c r="O261" s="42"/>
    </row>
    <row r="262" spans="9:15" ht="15.75" thickBot="1" x14ac:dyDescent="0.3">
      <c r="I262" s="43">
        <v>38482</v>
      </c>
      <c r="J262" s="44">
        <v>4.55</v>
      </c>
      <c r="K262" s="44">
        <v>3.85</v>
      </c>
      <c r="L262" s="44">
        <v>3.4</v>
      </c>
      <c r="M262" s="44">
        <v>3.1</v>
      </c>
      <c r="N262" s="44">
        <v>2.8</v>
      </c>
      <c r="O262" s="45"/>
    </row>
    <row r="263" spans="9:15" ht="15.75" thickBot="1" x14ac:dyDescent="0.3">
      <c r="I263" s="40">
        <v>38474</v>
      </c>
      <c r="J263" s="41">
        <v>4.3499999999999996</v>
      </c>
      <c r="K263" s="41">
        <v>3.75</v>
      </c>
      <c r="L263" s="41">
        <v>3.3</v>
      </c>
      <c r="M263" s="41">
        <v>3</v>
      </c>
      <c r="N263" s="41">
        <v>2.8</v>
      </c>
      <c r="O263" s="42"/>
    </row>
    <row r="264" spans="9:15" ht="15.75" thickBot="1" x14ac:dyDescent="0.3">
      <c r="I264" s="43">
        <v>38471</v>
      </c>
      <c r="J264" s="44">
        <v>4.5</v>
      </c>
      <c r="K264" s="44">
        <v>3.9</v>
      </c>
      <c r="L264" s="44">
        <v>3.4</v>
      </c>
      <c r="M264" s="44">
        <v>3.1</v>
      </c>
      <c r="N264" s="44">
        <v>2.9</v>
      </c>
      <c r="O264" s="45"/>
    </row>
    <row r="265" spans="9:15" ht="15.75" thickBot="1" x14ac:dyDescent="0.3">
      <c r="I265" s="40">
        <v>38468</v>
      </c>
      <c r="J265" s="41">
        <v>4.5999999999999996</v>
      </c>
      <c r="K265" s="41">
        <v>4</v>
      </c>
      <c r="L265" s="41">
        <v>3.5</v>
      </c>
      <c r="M265" s="41">
        <v>3.2</v>
      </c>
      <c r="N265" s="41">
        <v>2.95</v>
      </c>
      <c r="O265" s="42"/>
    </row>
    <row r="266" spans="9:15" ht="15.75" thickBot="1" x14ac:dyDescent="0.3">
      <c r="I266" s="43">
        <v>38457</v>
      </c>
      <c r="J266" s="44">
        <v>4.7</v>
      </c>
      <c r="K266" s="44">
        <v>4.0999999999999996</v>
      </c>
      <c r="L266" s="44">
        <v>3.6</v>
      </c>
      <c r="M266" s="44">
        <v>3.3</v>
      </c>
      <c r="N266" s="44">
        <v>3</v>
      </c>
      <c r="O266" s="45"/>
    </row>
    <row r="267" spans="9:15" ht="15.75" thickBot="1" x14ac:dyDescent="0.3">
      <c r="I267" s="40">
        <v>38385</v>
      </c>
      <c r="J267" s="41">
        <v>4.9000000000000004</v>
      </c>
      <c r="K267" s="41">
        <v>4.0999999999999996</v>
      </c>
      <c r="L267" s="41">
        <v>3.6</v>
      </c>
      <c r="M267" s="41">
        <v>3.35</v>
      </c>
      <c r="N267" s="41">
        <v>3.1</v>
      </c>
      <c r="O267" s="42"/>
    </row>
    <row r="268" spans="9:15" ht="15.75" thickBot="1" x14ac:dyDescent="0.3">
      <c r="I268" s="43">
        <v>38337</v>
      </c>
      <c r="J268" s="44">
        <v>5.05</v>
      </c>
      <c r="K268" s="44">
        <v>4.25</v>
      </c>
      <c r="L268" s="44">
        <v>3.7</v>
      </c>
      <c r="M268" s="44">
        <v>3.45</v>
      </c>
      <c r="N268" s="44">
        <v>3.1</v>
      </c>
      <c r="O268" s="45"/>
    </row>
    <row r="269" spans="9:15" ht="15.75" thickBot="1" x14ac:dyDescent="0.3">
      <c r="I269" s="40">
        <v>38331</v>
      </c>
      <c r="J269" s="41">
        <v>5.2</v>
      </c>
      <c r="K269" s="41">
        <v>4.4000000000000004</v>
      </c>
      <c r="L269" s="41">
        <v>3.85</v>
      </c>
      <c r="M269" s="41">
        <v>3.6</v>
      </c>
      <c r="N269" s="41">
        <v>3.25</v>
      </c>
      <c r="O269" s="42"/>
    </row>
    <row r="270" spans="9:15" ht="15.75" thickBot="1" x14ac:dyDescent="0.3">
      <c r="I270" s="43">
        <v>38321</v>
      </c>
      <c r="J270" s="44">
        <v>5.35</v>
      </c>
      <c r="K270" s="44">
        <v>4.55</v>
      </c>
      <c r="L270" s="44">
        <v>4</v>
      </c>
      <c r="M270" s="44">
        <v>3.7</v>
      </c>
      <c r="N270" s="44">
        <v>3.35</v>
      </c>
      <c r="O270" s="45"/>
    </row>
    <row r="271" spans="9:15" ht="15.75" thickBot="1" x14ac:dyDescent="0.3">
      <c r="I271" s="40">
        <v>38306</v>
      </c>
      <c r="J271" s="41">
        <v>5.45</v>
      </c>
      <c r="K271" s="41">
        <v>4.6500000000000004</v>
      </c>
      <c r="L271" s="41">
        <v>4.0999999999999996</v>
      </c>
      <c r="M271" s="41">
        <v>3.8</v>
      </c>
      <c r="N271" s="41">
        <v>3.4</v>
      </c>
      <c r="O271" s="42"/>
    </row>
    <row r="272" spans="9:15" ht="15.75" thickBot="1" x14ac:dyDescent="0.3">
      <c r="I272" s="43">
        <v>38275</v>
      </c>
      <c r="J272" s="44">
        <v>5.6</v>
      </c>
      <c r="K272" s="44">
        <v>4.8</v>
      </c>
      <c r="L272" s="44">
        <v>4.3</v>
      </c>
      <c r="M272" s="44">
        <v>3.85</v>
      </c>
      <c r="N272" s="44">
        <v>3.45</v>
      </c>
      <c r="O272" s="45"/>
    </row>
    <row r="273" spans="9:15" ht="15.75" thickBot="1" x14ac:dyDescent="0.3">
      <c r="I273" s="40">
        <v>38272</v>
      </c>
      <c r="J273" s="41">
        <v>5.65</v>
      </c>
      <c r="K273" s="41">
        <v>4.9000000000000004</v>
      </c>
      <c r="L273" s="41">
        <v>4.4000000000000004</v>
      </c>
      <c r="M273" s="41">
        <v>3.95</v>
      </c>
      <c r="N273" s="41">
        <v>3.5</v>
      </c>
      <c r="O273" s="42"/>
    </row>
    <row r="274" spans="9:15" ht="15.75" thickBot="1" x14ac:dyDescent="0.3">
      <c r="I274" s="43">
        <v>38245</v>
      </c>
      <c r="J274" s="44">
        <v>5.75</v>
      </c>
      <c r="K274" s="44">
        <v>5</v>
      </c>
      <c r="L274" s="44">
        <v>4.4000000000000004</v>
      </c>
      <c r="M274" s="44">
        <v>3.95</v>
      </c>
      <c r="N274" s="44">
        <v>3.5</v>
      </c>
      <c r="O274" s="45"/>
    </row>
    <row r="275" spans="9:15" ht="15.75" thickBot="1" x14ac:dyDescent="0.3">
      <c r="I275" s="40">
        <v>38238</v>
      </c>
      <c r="J275" s="41">
        <v>5.85</v>
      </c>
      <c r="K275" s="41">
        <v>5.0999999999999996</v>
      </c>
      <c r="L275" s="41">
        <v>4.5</v>
      </c>
      <c r="M275" s="41">
        <v>4.05</v>
      </c>
      <c r="N275" s="41">
        <v>3.5</v>
      </c>
      <c r="O275" s="42"/>
    </row>
    <row r="276" spans="9:15" ht="15.75" thickBot="1" x14ac:dyDescent="0.3">
      <c r="I276" s="43">
        <v>38215</v>
      </c>
      <c r="J276" s="44">
        <v>5.8</v>
      </c>
      <c r="K276" s="44">
        <v>5</v>
      </c>
      <c r="L276" s="44">
        <v>4.3</v>
      </c>
      <c r="M276" s="44">
        <v>3.85</v>
      </c>
      <c r="N276" s="44">
        <v>3.35</v>
      </c>
      <c r="O276" s="45"/>
    </row>
    <row r="277" spans="9:15" ht="15.75" thickBot="1" x14ac:dyDescent="0.3">
      <c r="I277" s="40">
        <v>38175</v>
      </c>
      <c r="J277" s="41">
        <v>6</v>
      </c>
      <c r="K277" s="41">
        <v>5.2</v>
      </c>
      <c r="L277" s="41">
        <v>4.45</v>
      </c>
      <c r="M277" s="41">
        <v>4</v>
      </c>
      <c r="N277" s="41">
        <v>3.35</v>
      </c>
      <c r="O277" s="42"/>
    </row>
    <row r="278" spans="9:15" ht="15.75" thickBot="1" x14ac:dyDescent="0.3">
      <c r="I278" s="43">
        <v>38121</v>
      </c>
      <c r="J278" s="44">
        <v>6.2</v>
      </c>
      <c r="K278" s="44">
        <v>5.35</v>
      </c>
      <c r="L278" s="44">
        <v>4.5999999999999996</v>
      </c>
      <c r="M278" s="44">
        <v>4.1500000000000004</v>
      </c>
      <c r="N278" s="44">
        <v>3.5</v>
      </c>
      <c r="O278" s="45"/>
    </row>
    <row r="279" spans="9:15" ht="15.75" thickBot="1" x14ac:dyDescent="0.3">
      <c r="I279" s="40">
        <v>38104</v>
      </c>
      <c r="J279" s="41">
        <v>6.1</v>
      </c>
      <c r="K279" s="41">
        <v>5.15</v>
      </c>
      <c r="L279" s="41">
        <v>4.4000000000000004</v>
      </c>
      <c r="M279" s="41">
        <v>3.95</v>
      </c>
      <c r="N279" s="41">
        <v>3.4</v>
      </c>
      <c r="O279" s="42"/>
    </row>
    <row r="280" spans="9:15" ht="15.75" thickBot="1" x14ac:dyDescent="0.3">
      <c r="I280" s="43">
        <v>38092</v>
      </c>
      <c r="J280" s="44">
        <v>5.9</v>
      </c>
      <c r="K280" s="44">
        <v>4.95</v>
      </c>
      <c r="L280" s="44">
        <v>4.25</v>
      </c>
      <c r="M280" s="44">
        <v>3.8</v>
      </c>
      <c r="N280" s="44">
        <v>3.3</v>
      </c>
      <c r="O280" s="45"/>
    </row>
    <row r="281" spans="9:15" ht="15.75" thickBot="1" x14ac:dyDescent="0.3">
      <c r="I281" s="40">
        <v>38084</v>
      </c>
      <c r="J281" s="41">
        <v>5.75</v>
      </c>
      <c r="K281" s="41">
        <v>4.75</v>
      </c>
      <c r="L281" s="41">
        <v>4.0999999999999996</v>
      </c>
      <c r="M281" s="41">
        <v>3.7</v>
      </c>
      <c r="N281" s="41">
        <v>3.2</v>
      </c>
      <c r="O281" s="42"/>
    </row>
    <row r="282" spans="9:15" ht="15.75" thickBot="1" x14ac:dyDescent="0.3">
      <c r="I282" s="43">
        <v>38083</v>
      </c>
      <c r="J282" s="44">
        <v>5.75</v>
      </c>
      <c r="K282" s="44">
        <v>4.75</v>
      </c>
      <c r="L282" s="44">
        <v>4.0999999999999996</v>
      </c>
      <c r="M282" s="44">
        <v>3.7</v>
      </c>
      <c r="N282" s="44">
        <v>3.2</v>
      </c>
      <c r="O282" s="45"/>
    </row>
    <row r="283" spans="9:15" ht="15.75" thickBot="1" x14ac:dyDescent="0.3">
      <c r="I283" s="40">
        <v>38082</v>
      </c>
      <c r="J283" s="41">
        <v>5.45</v>
      </c>
      <c r="K283" s="41">
        <v>4.45</v>
      </c>
      <c r="L283" s="41">
        <v>3.9</v>
      </c>
      <c r="M283" s="41">
        <v>3.5</v>
      </c>
      <c r="N283" s="41">
        <v>3.2</v>
      </c>
      <c r="O283" s="42"/>
    </row>
    <row r="284" spans="9:15" ht="15.75" thickBot="1" x14ac:dyDescent="0.3">
      <c r="I284" s="43">
        <v>38072</v>
      </c>
      <c r="J284" s="44">
        <v>5.45</v>
      </c>
      <c r="K284" s="44">
        <v>4.45</v>
      </c>
      <c r="L284" s="44">
        <v>3.9</v>
      </c>
      <c r="M284" s="44">
        <v>3.5</v>
      </c>
      <c r="N284" s="44">
        <v>3.2</v>
      </c>
      <c r="O284" s="45"/>
    </row>
    <row r="285" spans="9:15" ht="15.75" thickBot="1" x14ac:dyDescent="0.3">
      <c r="I285" s="40">
        <v>38062</v>
      </c>
      <c r="J285" s="41">
        <v>5.55</v>
      </c>
      <c r="K285" s="41">
        <v>4.6500000000000004</v>
      </c>
      <c r="L285" s="41">
        <v>4.0999999999999996</v>
      </c>
      <c r="M285" s="41">
        <v>3.7</v>
      </c>
      <c r="N285" s="41">
        <v>3.4</v>
      </c>
      <c r="O285" s="42"/>
    </row>
    <row r="286" spans="9:15" ht="15.75" thickBot="1" x14ac:dyDescent="0.3">
      <c r="I286" s="43">
        <v>38056</v>
      </c>
      <c r="J286" s="44">
        <v>5.65</v>
      </c>
      <c r="K286" s="44">
        <v>4.8</v>
      </c>
      <c r="L286" s="44">
        <v>4.2</v>
      </c>
      <c r="M286" s="44">
        <v>3.8</v>
      </c>
      <c r="N286" s="44">
        <v>3.45</v>
      </c>
      <c r="O286" s="45"/>
    </row>
    <row r="287" spans="9:15" ht="15.75" thickBot="1" x14ac:dyDescent="0.3">
      <c r="I287" s="40">
        <v>38048</v>
      </c>
      <c r="J287" s="41">
        <v>5.8</v>
      </c>
      <c r="K287" s="41">
        <v>4.95</v>
      </c>
      <c r="L287" s="41">
        <v>4.3</v>
      </c>
      <c r="M287" s="41">
        <v>3.9</v>
      </c>
      <c r="N287" s="41">
        <v>3.55</v>
      </c>
      <c r="O287" s="42"/>
    </row>
    <row r="288" spans="9:15" ht="15.75" thickBot="1" x14ac:dyDescent="0.3">
      <c r="I288" s="43">
        <v>38034</v>
      </c>
      <c r="J288" s="44">
        <v>5.8</v>
      </c>
      <c r="K288" s="44">
        <v>5.15</v>
      </c>
      <c r="L288" s="44">
        <v>4.4000000000000004</v>
      </c>
      <c r="M288" s="44">
        <v>3.95</v>
      </c>
      <c r="N288" s="44">
        <v>3.6</v>
      </c>
      <c r="O288" s="45"/>
    </row>
    <row r="289" spans="9:15" ht="15.75" thickBot="1" x14ac:dyDescent="0.3">
      <c r="I289" s="40">
        <v>38028</v>
      </c>
      <c r="J289" s="41">
        <v>5.9</v>
      </c>
      <c r="K289" s="41">
        <v>5.25</v>
      </c>
      <c r="L289" s="41">
        <v>4.55</v>
      </c>
      <c r="M289" s="41">
        <v>4.0999999999999996</v>
      </c>
      <c r="N289" s="41">
        <v>3.75</v>
      </c>
      <c r="O289" s="42"/>
    </row>
    <row r="290" spans="9:15" ht="15.75" thickBot="1" x14ac:dyDescent="0.3">
      <c r="I290" s="43">
        <v>37999</v>
      </c>
      <c r="J290" s="44">
        <v>5.9</v>
      </c>
      <c r="K290" s="44">
        <v>5.25</v>
      </c>
      <c r="L290" s="44">
        <v>4.55</v>
      </c>
      <c r="M290" s="44">
        <v>4.0999999999999996</v>
      </c>
      <c r="N290" s="44">
        <v>3.75</v>
      </c>
      <c r="O290" s="45"/>
    </row>
    <row r="291" spans="9:15" ht="15.75" thickBot="1" x14ac:dyDescent="0.3">
      <c r="I291" s="40">
        <v>37974</v>
      </c>
      <c r="J291" s="41">
        <v>6.1</v>
      </c>
      <c r="K291" s="41">
        <v>5.45</v>
      </c>
      <c r="L291" s="41">
        <v>4.75</v>
      </c>
      <c r="M291" s="41">
        <v>4.3</v>
      </c>
      <c r="N291" s="41">
        <v>3.9</v>
      </c>
      <c r="O291" s="42"/>
    </row>
    <row r="292" spans="9:15" ht="15.75" thickBot="1" x14ac:dyDescent="0.3">
      <c r="I292" s="43">
        <v>37971</v>
      </c>
      <c r="J292" s="44">
        <v>6.25</v>
      </c>
      <c r="K292" s="44">
        <v>5.65</v>
      </c>
      <c r="L292" s="44">
        <v>4.95</v>
      </c>
      <c r="M292" s="44">
        <v>4.5</v>
      </c>
      <c r="N292" s="44">
        <v>4</v>
      </c>
      <c r="O292" s="45"/>
    </row>
    <row r="293" spans="9:15" ht="15.75" thickBot="1" x14ac:dyDescent="0.3">
      <c r="I293" s="40">
        <v>37942</v>
      </c>
      <c r="J293" s="41">
        <v>6.35</v>
      </c>
      <c r="K293" s="41">
        <v>5.75</v>
      </c>
      <c r="L293" s="41">
        <v>5.05</v>
      </c>
      <c r="M293" s="41">
        <v>4.5999999999999996</v>
      </c>
      <c r="N293" s="41">
        <v>4.0999999999999996</v>
      </c>
      <c r="O293" s="42"/>
    </row>
    <row r="294" spans="9:15" ht="15.75" thickBot="1" x14ac:dyDescent="0.3">
      <c r="I294" s="43">
        <v>37935</v>
      </c>
      <c r="J294" s="44">
        <v>6.55</v>
      </c>
      <c r="K294" s="44">
        <v>5.95</v>
      </c>
      <c r="L294" s="44">
        <v>5.25</v>
      </c>
      <c r="M294" s="44">
        <v>4.8</v>
      </c>
      <c r="N294" s="44">
        <v>4.3</v>
      </c>
      <c r="O294" s="45"/>
    </row>
    <row r="295" spans="9:15" ht="15.75" thickBot="1" x14ac:dyDescent="0.3">
      <c r="I295" s="40">
        <v>37916</v>
      </c>
      <c r="J295" s="41">
        <v>6.3</v>
      </c>
      <c r="K295" s="41">
        <v>5.7</v>
      </c>
      <c r="L295" s="41">
        <v>5</v>
      </c>
      <c r="M295" s="41">
        <v>4.5999999999999996</v>
      </c>
      <c r="N295" s="41">
        <v>4.0999999999999996</v>
      </c>
      <c r="O295" s="42"/>
    </row>
    <row r="296" spans="9:15" ht="15.75" thickBot="1" x14ac:dyDescent="0.3">
      <c r="I296" s="43">
        <v>37903</v>
      </c>
      <c r="J296" s="44">
        <v>6.15</v>
      </c>
      <c r="K296" s="44">
        <v>5.5</v>
      </c>
      <c r="L296" s="44">
        <v>4.8</v>
      </c>
      <c r="M296" s="44">
        <v>4.45</v>
      </c>
      <c r="N296" s="44">
        <v>4</v>
      </c>
      <c r="O296" s="45"/>
    </row>
    <row r="297" spans="9:15" ht="15.75" thickBot="1" x14ac:dyDescent="0.3">
      <c r="I297" s="40">
        <v>37896</v>
      </c>
      <c r="J297" s="41">
        <v>5.95</v>
      </c>
      <c r="K297" s="41">
        <v>5.3</v>
      </c>
      <c r="L297" s="41">
        <v>4.6500000000000004</v>
      </c>
      <c r="M297" s="41">
        <v>4.3</v>
      </c>
      <c r="N297" s="41">
        <v>3.9</v>
      </c>
      <c r="O297" s="42"/>
    </row>
    <row r="298" spans="9:15" ht="15.75" thickBot="1" x14ac:dyDescent="0.3">
      <c r="I298" s="43">
        <v>37889</v>
      </c>
      <c r="J298" s="44">
        <v>6.05</v>
      </c>
      <c r="K298" s="44">
        <v>5.4</v>
      </c>
      <c r="L298" s="44">
        <v>4.75</v>
      </c>
      <c r="M298" s="44">
        <v>4.4000000000000004</v>
      </c>
      <c r="N298" s="44">
        <v>3.9</v>
      </c>
      <c r="O298" s="45"/>
    </row>
    <row r="299" spans="9:15" ht="15.75" thickBot="1" x14ac:dyDescent="0.3">
      <c r="I299" s="40">
        <v>37883</v>
      </c>
      <c r="J299" s="41">
        <v>6.15</v>
      </c>
      <c r="K299" s="41">
        <v>5.5</v>
      </c>
      <c r="L299" s="41">
        <v>4.8499999999999996</v>
      </c>
      <c r="M299" s="41">
        <v>4.5</v>
      </c>
      <c r="N299" s="41">
        <v>4</v>
      </c>
      <c r="O299" s="42"/>
    </row>
    <row r="300" spans="9:15" ht="15.75" thickBot="1" x14ac:dyDescent="0.3">
      <c r="I300" s="43">
        <v>37853</v>
      </c>
      <c r="J300" s="44">
        <v>6.25</v>
      </c>
      <c r="K300" s="44">
        <v>5.6</v>
      </c>
      <c r="L300" s="44">
        <v>4.95</v>
      </c>
      <c r="M300" s="44">
        <v>4.6500000000000004</v>
      </c>
      <c r="N300" s="44">
        <v>4.0999999999999996</v>
      </c>
      <c r="O300" s="45"/>
    </row>
    <row r="301" spans="9:15" ht="15.75" thickBot="1" x14ac:dyDescent="0.3">
      <c r="I301" s="40">
        <v>37838</v>
      </c>
      <c r="J301" s="41">
        <v>6.05</v>
      </c>
      <c r="K301" s="41">
        <v>5.35</v>
      </c>
      <c r="L301" s="41">
        <v>4.6500000000000004</v>
      </c>
      <c r="M301" s="41">
        <v>4.3499999999999996</v>
      </c>
      <c r="N301" s="41">
        <v>4</v>
      </c>
      <c r="O301" s="42"/>
    </row>
    <row r="302" spans="9:15" ht="15.75" thickBot="1" x14ac:dyDescent="0.3">
      <c r="I302" s="43">
        <v>37820</v>
      </c>
      <c r="J302" s="44">
        <v>5.85</v>
      </c>
      <c r="K302" s="44">
        <v>5.15</v>
      </c>
      <c r="L302" s="44">
        <v>4.45</v>
      </c>
      <c r="M302" s="44">
        <v>4.1500000000000004</v>
      </c>
      <c r="N302" s="44">
        <v>3.9</v>
      </c>
      <c r="O302" s="45"/>
    </row>
    <row r="303" spans="9:15" ht="15.75" thickBot="1" x14ac:dyDescent="0.3">
      <c r="I303" s="40">
        <v>37811</v>
      </c>
      <c r="J303" s="41">
        <v>5.7</v>
      </c>
      <c r="K303" s="41">
        <v>5</v>
      </c>
      <c r="L303" s="41">
        <v>4.3</v>
      </c>
      <c r="M303" s="41">
        <v>4</v>
      </c>
      <c r="N303" s="41">
        <v>3.75</v>
      </c>
      <c r="O303" s="42"/>
    </row>
    <row r="304" spans="9:15" ht="15.75" thickBot="1" x14ac:dyDescent="0.3">
      <c r="I304" s="43">
        <v>37802</v>
      </c>
      <c r="J304" s="44">
        <v>5.7</v>
      </c>
      <c r="K304" s="44">
        <v>5</v>
      </c>
      <c r="L304" s="44">
        <v>4.3</v>
      </c>
      <c r="M304" s="44">
        <v>4</v>
      </c>
      <c r="N304" s="44">
        <v>3.75</v>
      </c>
      <c r="O304" s="45"/>
    </row>
    <row r="305" spans="9:15" ht="15.75" thickBot="1" x14ac:dyDescent="0.3">
      <c r="I305" s="40">
        <v>37798</v>
      </c>
      <c r="J305" s="41">
        <v>5.5</v>
      </c>
      <c r="K305" s="41">
        <v>4.8</v>
      </c>
      <c r="L305" s="41">
        <v>4.2</v>
      </c>
      <c r="M305" s="41">
        <v>3.9</v>
      </c>
      <c r="N305" s="41">
        <v>3.75</v>
      </c>
      <c r="O305" s="42"/>
    </row>
    <row r="306" spans="9:15" ht="15.75" thickBot="1" x14ac:dyDescent="0.3">
      <c r="I306" s="43">
        <v>37791</v>
      </c>
      <c r="J306" s="44">
        <v>5.6</v>
      </c>
      <c r="K306" s="44">
        <v>4.9000000000000004</v>
      </c>
      <c r="L306" s="44">
        <v>4.3499999999999996</v>
      </c>
      <c r="M306" s="44">
        <v>4</v>
      </c>
      <c r="N306" s="44">
        <v>3.75</v>
      </c>
      <c r="O306" s="45"/>
    </row>
    <row r="307" spans="9:15" ht="15.75" thickBot="1" x14ac:dyDescent="0.3">
      <c r="I307" s="40">
        <v>37788</v>
      </c>
      <c r="J307" s="41">
        <v>5.35</v>
      </c>
      <c r="K307" s="41">
        <v>4.6500000000000004</v>
      </c>
      <c r="L307" s="41">
        <v>4.0999999999999996</v>
      </c>
      <c r="M307" s="41">
        <v>3.9</v>
      </c>
      <c r="N307" s="41">
        <v>3.75</v>
      </c>
      <c r="O307" s="42"/>
    </row>
    <row r="308" spans="9:15" ht="15.75" thickBot="1" x14ac:dyDescent="0.3">
      <c r="I308" s="43">
        <v>37783</v>
      </c>
      <c r="J308" s="44">
        <v>5.5</v>
      </c>
      <c r="K308" s="44">
        <v>4.8</v>
      </c>
      <c r="L308" s="44">
        <v>4.25</v>
      </c>
      <c r="M308" s="44">
        <v>4.05</v>
      </c>
      <c r="N308" s="44">
        <v>3.9</v>
      </c>
      <c r="O308" s="45"/>
    </row>
    <row r="309" spans="9:15" ht="15.75" thickBot="1" x14ac:dyDescent="0.3">
      <c r="I309" s="40">
        <v>37769</v>
      </c>
      <c r="J309" s="41">
        <v>5.6</v>
      </c>
      <c r="K309" s="41">
        <v>4.95</v>
      </c>
      <c r="L309" s="41">
        <v>4.45</v>
      </c>
      <c r="M309" s="41">
        <v>4.25</v>
      </c>
      <c r="N309" s="41">
        <v>4.1500000000000004</v>
      </c>
      <c r="O309" s="42"/>
    </row>
    <row r="310" spans="9:15" ht="15.75" thickBot="1" x14ac:dyDescent="0.3">
      <c r="I310" s="43">
        <v>37761</v>
      </c>
      <c r="J310" s="44">
        <v>5.7</v>
      </c>
      <c r="K310" s="44">
        <v>5.05</v>
      </c>
      <c r="L310" s="44">
        <v>4.55</v>
      </c>
      <c r="M310" s="44">
        <v>4.3499999999999996</v>
      </c>
      <c r="N310" s="44">
        <v>4.25</v>
      </c>
      <c r="O310" s="45"/>
    </row>
    <row r="311" spans="9:15" ht="15.75" thickBot="1" x14ac:dyDescent="0.3">
      <c r="I311" s="40">
        <v>37756</v>
      </c>
      <c r="J311" s="41">
        <v>5.85</v>
      </c>
      <c r="K311" s="41">
        <v>5.2</v>
      </c>
      <c r="L311" s="41">
        <v>4.6500000000000004</v>
      </c>
      <c r="M311" s="41">
        <v>4.45</v>
      </c>
      <c r="N311" s="41">
        <v>4.3499999999999996</v>
      </c>
      <c r="O311" s="42"/>
    </row>
    <row r="312" spans="9:15" ht="15.75" thickBot="1" x14ac:dyDescent="0.3">
      <c r="I312" s="43">
        <v>37750</v>
      </c>
      <c r="J312" s="44">
        <v>5.95</v>
      </c>
      <c r="K312" s="44">
        <v>5.35</v>
      </c>
      <c r="L312" s="44">
        <v>4.75</v>
      </c>
      <c r="M312" s="44">
        <v>4.55</v>
      </c>
      <c r="N312" s="44">
        <v>4.4000000000000004</v>
      </c>
      <c r="O312" s="45"/>
    </row>
    <row r="313" spans="9:15" ht="15.75" thickBot="1" x14ac:dyDescent="0.3">
      <c r="I313" s="40">
        <v>37748</v>
      </c>
      <c r="J313" s="41">
        <v>6.05</v>
      </c>
      <c r="K313" s="41">
        <v>5.45</v>
      </c>
      <c r="L313" s="41">
        <v>4.8499999999999996</v>
      </c>
      <c r="M313" s="41">
        <v>4.6500000000000004</v>
      </c>
      <c r="N313" s="41">
        <v>4.5</v>
      </c>
      <c r="O313" s="42"/>
    </row>
    <row r="314" spans="9:15" ht="15.75" thickBot="1" x14ac:dyDescent="0.3">
      <c r="I314" s="43">
        <v>37739</v>
      </c>
      <c r="J314" s="44">
        <v>6.15</v>
      </c>
      <c r="K314" s="44">
        <v>5.55</v>
      </c>
      <c r="L314" s="44">
        <v>4.95</v>
      </c>
      <c r="M314" s="44">
        <v>4.75</v>
      </c>
      <c r="N314" s="44">
        <v>4.5999999999999996</v>
      </c>
      <c r="O314" s="45"/>
    </row>
    <row r="315" spans="9:15" ht="15.75" thickBot="1" x14ac:dyDescent="0.3">
      <c r="I315" s="40">
        <v>37719</v>
      </c>
      <c r="J315" s="41">
        <v>6.25</v>
      </c>
      <c r="K315" s="41">
        <v>5.65</v>
      </c>
      <c r="L315" s="41">
        <v>5.05</v>
      </c>
      <c r="M315" s="41">
        <v>4.8499999999999996</v>
      </c>
      <c r="N315" s="41">
        <v>4.5999999999999996</v>
      </c>
      <c r="O315" s="42"/>
    </row>
    <row r="316" spans="9:15" ht="15.75" thickBot="1" x14ac:dyDescent="0.3">
      <c r="I316" s="43">
        <v>37713</v>
      </c>
      <c r="J316" s="44">
        <v>6.05</v>
      </c>
      <c r="K316" s="44">
        <v>5.5</v>
      </c>
      <c r="L316" s="44">
        <v>4.95</v>
      </c>
      <c r="M316" s="44">
        <v>4.75</v>
      </c>
      <c r="N316" s="44">
        <v>4.5999999999999996</v>
      </c>
      <c r="O316" s="45"/>
    </row>
    <row r="317" spans="9:15" ht="15.75" thickBot="1" x14ac:dyDescent="0.3">
      <c r="I317" s="40">
        <v>37701</v>
      </c>
      <c r="J317" s="41">
        <v>6.15</v>
      </c>
      <c r="K317" s="41">
        <v>5.6</v>
      </c>
      <c r="L317" s="41">
        <v>4.95</v>
      </c>
      <c r="M317" s="41">
        <v>4.75</v>
      </c>
      <c r="N317" s="41">
        <v>4.5999999999999996</v>
      </c>
      <c r="O317" s="42"/>
    </row>
    <row r="318" spans="9:15" ht="15.75" thickBot="1" x14ac:dyDescent="0.3">
      <c r="I318" s="43">
        <v>37699</v>
      </c>
      <c r="J318" s="44">
        <v>6</v>
      </c>
      <c r="K318" s="44">
        <v>5.4</v>
      </c>
      <c r="L318" s="44">
        <v>4.95</v>
      </c>
      <c r="M318" s="44">
        <v>4.75</v>
      </c>
      <c r="N318" s="44">
        <v>4.5999999999999996</v>
      </c>
      <c r="O318" s="45"/>
    </row>
    <row r="319" spans="9:15" ht="15.75" thickBot="1" x14ac:dyDescent="0.3">
      <c r="I319" s="40">
        <v>37697</v>
      </c>
      <c r="J319" s="41">
        <v>6</v>
      </c>
      <c r="K319" s="41">
        <v>5.4</v>
      </c>
      <c r="L319" s="41">
        <v>4.95</v>
      </c>
      <c r="M319" s="41">
        <v>4.75</v>
      </c>
      <c r="N319" s="41">
        <v>4.5999999999999996</v>
      </c>
      <c r="O319" s="42"/>
    </row>
    <row r="320" spans="9:15" ht="15.75" thickBot="1" x14ac:dyDescent="0.3">
      <c r="I320" s="43">
        <v>37690</v>
      </c>
      <c r="J320" s="44">
        <v>5.8</v>
      </c>
      <c r="K320" s="44">
        <v>5.2</v>
      </c>
      <c r="L320" s="44">
        <v>4.75</v>
      </c>
      <c r="M320" s="44">
        <v>4.55</v>
      </c>
      <c r="N320" s="44">
        <v>4.5</v>
      </c>
      <c r="O320" s="45"/>
    </row>
    <row r="321" spans="9:15" ht="15.75" thickBot="1" x14ac:dyDescent="0.3">
      <c r="I321" s="40">
        <v>37676</v>
      </c>
      <c r="J321" s="41">
        <v>5.8</v>
      </c>
      <c r="K321" s="41">
        <v>5.25</v>
      </c>
      <c r="L321" s="41">
        <v>4.8499999999999996</v>
      </c>
      <c r="M321" s="41">
        <v>4.6500000000000004</v>
      </c>
      <c r="N321" s="41">
        <v>4.55</v>
      </c>
      <c r="O321" s="42"/>
    </row>
    <row r="322" spans="9:15" ht="15.75" thickBot="1" x14ac:dyDescent="0.3">
      <c r="I322" s="43">
        <v>37662</v>
      </c>
      <c r="J322" s="44">
        <v>5.95</v>
      </c>
      <c r="K322" s="44">
        <v>5.45</v>
      </c>
      <c r="L322" s="44">
        <v>5.05</v>
      </c>
      <c r="M322" s="44">
        <v>4.8499999999999996</v>
      </c>
      <c r="N322" s="44">
        <v>4.75</v>
      </c>
      <c r="O322" s="45"/>
    </row>
    <row r="323" spans="9:15" ht="15.75" thickBot="1" x14ac:dyDescent="0.3">
      <c r="I323" s="40">
        <v>37648</v>
      </c>
      <c r="J323" s="41">
        <v>6.05</v>
      </c>
      <c r="K323" s="41">
        <v>5.55</v>
      </c>
      <c r="L323" s="41">
        <v>5.15</v>
      </c>
      <c r="M323" s="41">
        <v>4.95</v>
      </c>
      <c r="N323" s="41">
        <v>4.8499999999999996</v>
      </c>
      <c r="O323" s="42"/>
    </row>
    <row r="324" spans="9:15" ht="15.75" thickBot="1" x14ac:dyDescent="0.3">
      <c r="I324" s="43">
        <v>37623</v>
      </c>
      <c r="J324" s="44">
        <v>6.15</v>
      </c>
      <c r="K324" s="44">
        <v>5.7</v>
      </c>
      <c r="L324" s="44">
        <v>5.15</v>
      </c>
      <c r="M324" s="44">
        <v>4.95</v>
      </c>
      <c r="N324" s="44">
        <v>4.8499999999999996</v>
      </c>
      <c r="O324" s="45"/>
    </row>
    <row r="325" spans="9:15" ht="15.75" thickBot="1" x14ac:dyDescent="0.3">
      <c r="I325" s="40">
        <v>37609</v>
      </c>
      <c r="J325" s="41">
        <v>6.3</v>
      </c>
      <c r="K325" s="41">
        <v>5.85</v>
      </c>
      <c r="L325" s="41">
        <v>5.3</v>
      </c>
      <c r="M325" s="41">
        <v>5.0999999999999996</v>
      </c>
      <c r="N325" s="41">
        <v>5</v>
      </c>
      <c r="O325" s="42"/>
    </row>
    <row r="326" spans="9:15" ht="15.75" thickBot="1" x14ac:dyDescent="0.3">
      <c r="I326" s="43">
        <v>37601</v>
      </c>
      <c r="J326" s="44">
        <v>6.45</v>
      </c>
      <c r="K326" s="44">
        <v>5.95</v>
      </c>
      <c r="L326" s="44">
        <v>5.4</v>
      </c>
      <c r="M326" s="44">
        <v>5.2</v>
      </c>
      <c r="N326" s="44">
        <v>5</v>
      </c>
      <c r="O326" s="45"/>
    </row>
    <row r="327" spans="9:15" ht="15.75" thickBot="1" x14ac:dyDescent="0.3">
      <c r="I327" s="40">
        <v>37580</v>
      </c>
      <c r="J327" s="41">
        <v>6.45</v>
      </c>
      <c r="K327" s="41">
        <v>5.95</v>
      </c>
      <c r="L327" s="41">
        <v>5.55</v>
      </c>
      <c r="M327" s="41">
        <v>5.35</v>
      </c>
      <c r="N327" s="41">
        <v>5.25</v>
      </c>
      <c r="O327" s="42"/>
    </row>
    <row r="328" spans="9:15" ht="15.75" thickBot="1" x14ac:dyDescent="0.3">
      <c r="I328" s="43">
        <v>37572</v>
      </c>
      <c r="J328" s="44">
        <v>6.45</v>
      </c>
      <c r="K328" s="44">
        <v>5.95</v>
      </c>
      <c r="L328" s="44">
        <v>5.55</v>
      </c>
      <c r="M328" s="44">
        <v>5.35</v>
      </c>
      <c r="N328" s="44">
        <v>5.25</v>
      </c>
      <c r="O328" s="45"/>
    </row>
    <row r="329" spans="9:15" ht="15.75" thickBot="1" x14ac:dyDescent="0.3">
      <c r="I329" s="40">
        <v>37568</v>
      </c>
      <c r="J329" s="41">
        <v>6.6</v>
      </c>
      <c r="K329" s="41">
        <v>6.1</v>
      </c>
      <c r="L329" s="41">
        <v>5.65</v>
      </c>
      <c r="M329" s="41">
        <v>5.45</v>
      </c>
      <c r="N329" s="41">
        <v>5.35</v>
      </c>
      <c r="O329" s="42"/>
    </row>
    <row r="330" spans="9:15" ht="15.75" thickBot="1" x14ac:dyDescent="0.3">
      <c r="I330" s="43">
        <v>37552</v>
      </c>
      <c r="J330" s="44">
        <v>6.6</v>
      </c>
      <c r="K330" s="44">
        <v>6.25</v>
      </c>
      <c r="L330" s="44">
        <v>5.75</v>
      </c>
      <c r="M330" s="44">
        <v>5.55</v>
      </c>
      <c r="N330" s="44">
        <v>5.45</v>
      </c>
      <c r="O330" s="45"/>
    </row>
    <row r="331" spans="9:15" ht="15.75" thickBot="1" x14ac:dyDescent="0.3">
      <c r="I331" s="40">
        <v>37537</v>
      </c>
      <c r="J331" s="41">
        <v>6.35</v>
      </c>
      <c r="K331" s="41">
        <v>6</v>
      </c>
      <c r="L331" s="41">
        <v>5.65</v>
      </c>
      <c r="M331" s="41">
        <v>5.45</v>
      </c>
      <c r="N331" s="41">
        <v>5.35</v>
      </c>
      <c r="O331" s="42"/>
    </row>
    <row r="332" spans="9:15" ht="15.75" thickBot="1" x14ac:dyDescent="0.3">
      <c r="I332" s="43">
        <v>37516</v>
      </c>
      <c r="J332" s="44">
        <v>6.35</v>
      </c>
      <c r="K332" s="44">
        <v>6.1</v>
      </c>
      <c r="L332" s="44">
        <v>5.8</v>
      </c>
      <c r="M332" s="44">
        <v>5.6</v>
      </c>
      <c r="N332" s="44">
        <v>5.35</v>
      </c>
      <c r="O332" s="45"/>
    </row>
    <row r="333" spans="9:15" ht="15.75" thickBot="1" x14ac:dyDescent="0.3">
      <c r="I333" s="40">
        <v>37488</v>
      </c>
      <c r="J333" s="41">
        <v>6.6</v>
      </c>
      <c r="K333" s="41">
        <v>6.35</v>
      </c>
      <c r="L333" s="41">
        <v>5.95</v>
      </c>
      <c r="M333" s="41">
        <v>5.75</v>
      </c>
      <c r="N333" s="41">
        <v>5.5</v>
      </c>
      <c r="O333" s="42"/>
    </row>
    <row r="334" spans="9:15" ht="15.75" thickBot="1" x14ac:dyDescent="0.3">
      <c r="I334" s="43">
        <v>37475</v>
      </c>
      <c r="J334" s="44">
        <v>6.5</v>
      </c>
      <c r="K334" s="44">
        <v>6.25</v>
      </c>
      <c r="L334" s="44">
        <v>5.8</v>
      </c>
      <c r="M334" s="44">
        <v>5.6</v>
      </c>
      <c r="N334" s="44">
        <v>5.35</v>
      </c>
      <c r="O334" s="45"/>
    </row>
    <row r="335" spans="9:15" ht="15.75" thickBot="1" x14ac:dyDescent="0.3">
      <c r="I335" s="40">
        <v>37473</v>
      </c>
      <c r="J335" s="41">
        <v>6.6</v>
      </c>
      <c r="K335" s="41">
        <v>6.35</v>
      </c>
      <c r="L335" s="41">
        <v>6</v>
      </c>
      <c r="M335" s="41">
        <v>5.8</v>
      </c>
      <c r="N335" s="41">
        <v>5.45</v>
      </c>
      <c r="O335" s="42"/>
    </row>
    <row r="336" spans="9:15" ht="15.75" thickBot="1" x14ac:dyDescent="0.3">
      <c r="I336" s="43">
        <v>37454</v>
      </c>
      <c r="J336" s="44">
        <v>6.7</v>
      </c>
      <c r="K336" s="44">
        <v>6.45</v>
      </c>
      <c r="L336" s="44">
        <v>6.1</v>
      </c>
      <c r="M336" s="44">
        <v>5.9</v>
      </c>
      <c r="N336" s="44">
        <v>5.55</v>
      </c>
      <c r="O336" s="45"/>
    </row>
    <row r="337" spans="9:15" ht="15.75" thickBot="1" x14ac:dyDescent="0.3">
      <c r="I337" s="40">
        <v>37424</v>
      </c>
      <c r="J337" s="41">
        <v>6.9</v>
      </c>
      <c r="K337" s="41">
        <v>6.65</v>
      </c>
      <c r="L337" s="41">
        <v>6.3</v>
      </c>
      <c r="M337" s="41">
        <v>6.1</v>
      </c>
      <c r="N337" s="41">
        <v>5.75</v>
      </c>
      <c r="O337" s="42"/>
    </row>
    <row r="338" spans="9:15" ht="15.75" thickBot="1" x14ac:dyDescent="0.3">
      <c r="I338" s="43">
        <v>37414</v>
      </c>
      <c r="J338" s="44">
        <v>7.1</v>
      </c>
      <c r="K338" s="44">
        <v>6.85</v>
      </c>
      <c r="L338" s="44">
        <v>6.5</v>
      </c>
      <c r="M338" s="44">
        <v>6.2</v>
      </c>
      <c r="N338" s="44">
        <v>5.85</v>
      </c>
      <c r="O338" s="45"/>
    </row>
    <row r="339" spans="9:15" ht="15.75" thickBot="1" x14ac:dyDescent="0.3">
      <c r="I339" s="40">
        <v>37390</v>
      </c>
      <c r="J339" s="41">
        <v>7.2</v>
      </c>
      <c r="K339" s="41">
        <v>6.95</v>
      </c>
      <c r="L339" s="41">
        <v>6.6</v>
      </c>
      <c r="M339" s="41">
        <v>6.3</v>
      </c>
      <c r="N339" s="41">
        <v>5.95</v>
      </c>
      <c r="O339" s="42"/>
    </row>
    <row r="340" spans="9:15" ht="15.75" thickBot="1" x14ac:dyDescent="0.3">
      <c r="I340" s="43">
        <v>37378</v>
      </c>
      <c r="J340" s="44">
        <v>7.05</v>
      </c>
      <c r="K340" s="44">
        <v>6.8</v>
      </c>
      <c r="L340" s="44">
        <v>6.45</v>
      </c>
      <c r="M340" s="44">
        <v>6.15</v>
      </c>
      <c r="N340" s="44">
        <v>5.8</v>
      </c>
      <c r="O340" s="45"/>
    </row>
    <row r="341" spans="9:15" ht="15.75" thickBot="1" x14ac:dyDescent="0.3">
      <c r="I341" s="40">
        <v>37376</v>
      </c>
      <c r="J341" s="41">
        <v>7.05</v>
      </c>
      <c r="K341" s="41">
        <v>6.8</v>
      </c>
      <c r="L341" s="41">
        <v>6.45</v>
      </c>
      <c r="M341" s="41">
        <v>6.15</v>
      </c>
      <c r="N341" s="41">
        <v>5.8</v>
      </c>
      <c r="O341" s="42"/>
    </row>
    <row r="342" spans="9:15" ht="15.75" thickBot="1" x14ac:dyDescent="0.3">
      <c r="I342" s="43">
        <v>37355</v>
      </c>
      <c r="J342" s="44">
        <v>7.2</v>
      </c>
      <c r="K342" s="44">
        <v>6.95</v>
      </c>
      <c r="L342" s="44">
        <v>6.55</v>
      </c>
      <c r="M342" s="44">
        <v>6.25</v>
      </c>
      <c r="N342" s="44">
        <v>5.85</v>
      </c>
      <c r="O342" s="45"/>
    </row>
    <row r="343" spans="9:15" ht="15.75" thickBot="1" x14ac:dyDescent="0.3">
      <c r="I343" s="40">
        <v>37341</v>
      </c>
      <c r="J343" s="41">
        <v>7.3</v>
      </c>
      <c r="K343" s="41">
        <v>7.05</v>
      </c>
      <c r="L343" s="41">
        <v>6.65</v>
      </c>
      <c r="M343" s="41">
        <v>6.35</v>
      </c>
      <c r="N343" s="41">
        <v>5.95</v>
      </c>
      <c r="O343" s="42"/>
    </row>
    <row r="344" spans="9:15" ht="15.75" thickBot="1" x14ac:dyDescent="0.3">
      <c r="I344" s="43">
        <v>37335</v>
      </c>
      <c r="J344" s="44">
        <v>7.05</v>
      </c>
      <c r="K344" s="44">
        <v>6.8</v>
      </c>
      <c r="L344" s="44">
        <v>6.55</v>
      </c>
      <c r="M344" s="44">
        <v>6.25</v>
      </c>
      <c r="N344" s="44">
        <v>5.85</v>
      </c>
      <c r="O344" s="45"/>
    </row>
    <row r="345" spans="9:15" ht="15.75" thickBot="1" x14ac:dyDescent="0.3">
      <c r="I345" s="40">
        <v>37314</v>
      </c>
      <c r="J345" s="41">
        <v>7.05</v>
      </c>
      <c r="K345" s="41">
        <v>6.8</v>
      </c>
      <c r="L345" s="41">
        <v>6.55</v>
      </c>
      <c r="M345" s="41">
        <v>6.25</v>
      </c>
      <c r="N345" s="41">
        <v>5.85</v>
      </c>
      <c r="O345" s="42"/>
    </row>
    <row r="346" spans="9:15" ht="15.75" thickBot="1" x14ac:dyDescent="0.3">
      <c r="I346" s="43">
        <v>37284</v>
      </c>
      <c r="J346" s="44">
        <v>6.95</v>
      </c>
      <c r="K346" s="44">
        <v>6.7</v>
      </c>
      <c r="L346" s="44">
        <v>6.35</v>
      </c>
      <c r="M346" s="44">
        <v>6</v>
      </c>
      <c r="N346" s="44">
        <v>5.6</v>
      </c>
      <c r="O346" s="45"/>
    </row>
    <row r="347" spans="9:15" ht="15.75" thickBot="1" x14ac:dyDescent="0.3">
      <c r="I347" s="42" t="s">
        <v>88</v>
      </c>
      <c r="J347" s="41">
        <v>6.8</v>
      </c>
      <c r="K347" s="41">
        <v>6.5</v>
      </c>
      <c r="L347" s="41">
        <v>6.05</v>
      </c>
      <c r="M347" s="41">
        <v>5.7</v>
      </c>
      <c r="N347" s="41">
        <v>5.3</v>
      </c>
      <c r="O347" s="42"/>
    </row>
    <row r="348" spans="9:15" ht="15.75" thickBot="1" x14ac:dyDescent="0.3">
      <c r="I348" s="45" t="s">
        <v>89</v>
      </c>
      <c r="J348" s="44">
        <v>7</v>
      </c>
      <c r="K348" s="44">
        <v>6.7</v>
      </c>
      <c r="L348" s="44">
        <v>6.25</v>
      </c>
      <c r="M348" s="44">
        <v>5.9</v>
      </c>
      <c r="N348" s="44">
        <v>5.5</v>
      </c>
      <c r="O348" s="45"/>
    </row>
    <row r="349" spans="9:15" ht="15.75" thickBot="1" x14ac:dyDescent="0.3">
      <c r="I349" s="42" t="s">
        <v>90</v>
      </c>
      <c r="J349" s="41">
        <v>6.85</v>
      </c>
      <c r="K349" s="41">
        <v>6.5</v>
      </c>
      <c r="L349" s="41">
        <v>6.05</v>
      </c>
      <c r="M349" s="41">
        <v>5.7</v>
      </c>
      <c r="N349" s="41">
        <v>5.3</v>
      </c>
      <c r="O349" s="42"/>
    </row>
    <row r="350" spans="9:15" ht="15.75" thickBot="1" x14ac:dyDescent="0.3">
      <c r="I350" s="45" t="s">
        <v>91</v>
      </c>
      <c r="J350" s="44">
        <v>6.65</v>
      </c>
      <c r="K350" s="44">
        <v>6.25</v>
      </c>
      <c r="L350" s="44">
        <v>5.8</v>
      </c>
      <c r="M350" s="44">
        <v>5.45</v>
      </c>
      <c r="N350" s="44">
        <v>5.0999999999999996</v>
      </c>
      <c r="O350" s="45"/>
    </row>
    <row r="351" spans="9:15" ht="15.75" thickBot="1" x14ac:dyDescent="0.3">
      <c r="I351" s="42" t="s">
        <v>92</v>
      </c>
      <c r="J351" s="41">
        <v>6.55</v>
      </c>
      <c r="K351" s="41">
        <v>6.05</v>
      </c>
      <c r="L351" s="41">
        <v>5.6</v>
      </c>
      <c r="M351" s="41">
        <v>5.25</v>
      </c>
      <c r="N351" s="41">
        <v>5.0999999999999996</v>
      </c>
      <c r="O351" s="42"/>
    </row>
    <row r="352" spans="9:15" ht="15.75" thickBot="1" x14ac:dyDescent="0.3">
      <c r="I352" s="45" t="s">
        <v>93</v>
      </c>
      <c r="J352" s="44">
        <v>6.7</v>
      </c>
      <c r="K352" s="44">
        <v>6.2</v>
      </c>
      <c r="L352" s="44">
        <v>5.7</v>
      </c>
      <c r="M352" s="44">
        <v>5.35</v>
      </c>
      <c r="N352" s="44">
        <v>5.2</v>
      </c>
      <c r="O352" s="45"/>
    </row>
    <row r="353" spans="9:15" ht="15.75" thickBot="1" x14ac:dyDescent="0.3">
      <c r="I353" s="42" t="s">
        <v>94</v>
      </c>
      <c r="J353" s="41">
        <v>6.95</v>
      </c>
      <c r="K353" s="41">
        <v>6.4</v>
      </c>
      <c r="L353" s="41">
        <v>5.85</v>
      </c>
      <c r="M353" s="41">
        <v>5.5</v>
      </c>
      <c r="N353" s="41">
        <v>5.35</v>
      </c>
      <c r="O353" s="42"/>
    </row>
    <row r="354" spans="9:15" ht="15.75" thickBot="1" x14ac:dyDescent="0.3">
      <c r="I354" s="45" t="s">
        <v>95</v>
      </c>
      <c r="J354" s="44">
        <v>7.1</v>
      </c>
      <c r="K354" s="44">
        <v>6.6</v>
      </c>
      <c r="L354" s="44">
        <v>6.05</v>
      </c>
      <c r="M354" s="44">
        <v>5.7</v>
      </c>
      <c r="N354" s="44">
        <v>5.35</v>
      </c>
      <c r="O354" s="45"/>
    </row>
    <row r="355" spans="9:15" ht="15.75" thickBot="1" x14ac:dyDescent="0.3">
      <c r="I355" s="42" t="s">
        <v>96</v>
      </c>
      <c r="J355" s="41">
        <v>6.75</v>
      </c>
      <c r="K355" s="41">
        <v>6.25</v>
      </c>
      <c r="L355" s="41">
        <v>5.85</v>
      </c>
      <c r="M355" s="41">
        <v>5.6</v>
      </c>
      <c r="N355" s="41">
        <v>5.35</v>
      </c>
      <c r="O355" s="42"/>
    </row>
    <row r="356" spans="9:15" ht="15.75" thickBot="1" x14ac:dyDescent="0.3">
      <c r="I356" s="45" t="s">
        <v>97</v>
      </c>
      <c r="J356" s="44">
        <v>6.75</v>
      </c>
      <c r="K356" s="44">
        <v>6.35</v>
      </c>
      <c r="L356" s="44">
        <v>6.05</v>
      </c>
      <c r="M356" s="44">
        <v>5.8</v>
      </c>
      <c r="N356" s="44">
        <v>5.75</v>
      </c>
      <c r="O356" s="45"/>
    </row>
    <row r="357" spans="9:15" ht="15.75" thickBot="1" x14ac:dyDescent="0.3">
      <c r="I357" s="42" t="s">
        <v>98</v>
      </c>
      <c r="J357" s="41">
        <v>6.85</v>
      </c>
      <c r="K357" s="41">
        <v>6.45</v>
      </c>
      <c r="L357" s="41">
        <v>6.15</v>
      </c>
      <c r="M357" s="41">
        <v>5.9</v>
      </c>
      <c r="N357" s="41">
        <v>5.75</v>
      </c>
      <c r="O357" s="42"/>
    </row>
    <row r="358" spans="9:15" ht="15.75" thickBot="1" x14ac:dyDescent="0.3">
      <c r="I358" s="45" t="s">
        <v>99</v>
      </c>
      <c r="J358" s="44">
        <v>6.95</v>
      </c>
      <c r="K358" s="44">
        <v>6.65</v>
      </c>
      <c r="L358" s="44">
        <v>6.3</v>
      </c>
      <c r="M358" s="44">
        <v>6.05</v>
      </c>
      <c r="N358" s="44">
        <v>5.85</v>
      </c>
      <c r="O358" s="45"/>
    </row>
    <row r="359" spans="9:15" ht="15.75" thickBot="1" x14ac:dyDescent="0.3">
      <c r="I359" s="42" t="s">
        <v>100</v>
      </c>
      <c r="J359" s="41">
        <v>7.05</v>
      </c>
      <c r="K359" s="41">
        <v>6.75</v>
      </c>
      <c r="L359" s="41">
        <v>6.5</v>
      </c>
      <c r="M359" s="41">
        <v>6.25</v>
      </c>
      <c r="N359" s="41">
        <v>5.95</v>
      </c>
      <c r="O359" s="42"/>
    </row>
    <row r="360" spans="9:15" ht="15.75" thickBot="1" x14ac:dyDescent="0.3">
      <c r="I360" s="45" t="s">
        <v>101</v>
      </c>
      <c r="J360" s="44">
        <v>7.25</v>
      </c>
      <c r="K360" s="44">
        <v>6.95</v>
      </c>
      <c r="L360" s="44">
        <v>6.7</v>
      </c>
      <c r="M360" s="44">
        <v>6.45</v>
      </c>
      <c r="N360" s="44">
        <v>6.05</v>
      </c>
      <c r="O360" s="45"/>
    </row>
    <row r="361" spans="9:15" ht="15.75" thickBot="1" x14ac:dyDescent="0.3">
      <c r="I361" s="42" t="s">
        <v>102</v>
      </c>
      <c r="J361" s="41">
        <v>7.05</v>
      </c>
      <c r="K361" s="41">
        <v>6.75</v>
      </c>
      <c r="L361" s="41">
        <v>6.5</v>
      </c>
      <c r="M361" s="41">
        <v>6.25</v>
      </c>
      <c r="N361" s="41">
        <v>5.85</v>
      </c>
      <c r="O361" s="42"/>
    </row>
    <row r="362" spans="9:15" ht="15.75" thickBot="1" x14ac:dyDescent="0.3">
      <c r="I362" s="45" t="s">
        <v>103</v>
      </c>
      <c r="J362" s="44">
        <v>7.25</v>
      </c>
      <c r="K362" s="44">
        <v>6.9</v>
      </c>
      <c r="L362" s="44">
        <v>6.5</v>
      </c>
      <c r="M362" s="44">
        <v>6.25</v>
      </c>
      <c r="N362" s="44">
        <v>5.85</v>
      </c>
      <c r="O362" s="45"/>
    </row>
    <row r="363" spans="9:15" ht="15.75" thickBot="1" x14ac:dyDescent="0.3">
      <c r="I363" s="42" t="s">
        <v>104</v>
      </c>
      <c r="J363" s="41">
        <v>7.15</v>
      </c>
      <c r="K363" s="41">
        <v>6.65</v>
      </c>
      <c r="L363" s="41">
        <v>6.25</v>
      </c>
      <c r="M363" s="41">
        <v>6</v>
      </c>
      <c r="N363" s="41">
        <v>5.6</v>
      </c>
      <c r="O363" s="42"/>
    </row>
    <row r="364" spans="9:15" ht="15.75" thickBot="1" x14ac:dyDescent="0.3">
      <c r="I364" s="45" t="s">
        <v>105</v>
      </c>
      <c r="J364" s="44">
        <v>6.95</v>
      </c>
      <c r="K364" s="44">
        <v>6.45</v>
      </c>
      <c r="L364" s="44">
        <v>6.05</v>
      </c>
      <c r="M364" s="44">
        <v>5.85</v>
      </c>
      <c r="N364" s="44">
        <v>5.6</v>
      </c>
      <c r="O364" s="45"/>
    </row>
    <row r="365" spans="9:15" ht="15.75" thickBot="1" x14ac:dyDescent="0.3">
      <c r="I365" s="42" t="s">
        <v>106</v>
      </c>
      <c r="J365" s="41">
        <v>6.7</v>
      </c>
      <c r="K365" s="41">
        <v>6.2</v>
      </c>
      <c r="L365" s="41">
        <v>5.8</v>
      </c>
      <c r="M365" s="41">
        <v>5.6</v>
      </c>
      <c r="N365" s="41">
        <v>5.45</v>
      </c>
      <c r="O365" s="42"/>
    </row>
    <row r="366" spans="9:15" ht="15.75" thickBot="1" x14ac:dyDescent="0.3">
      <c r="I366" s="45" t="s">
        <v>107</v>
      </c>
      <c r="J366" s="44">
        <v>6.45</v>
      </c>
      <c r="K366" s="44">
        <v>5.95</v>
      </c>
      <c r="L366" s="44">
        <v>5.6</v>
      </c>
      <c r="M366" s="44">
        <v>5.4</v>
      </c>
      <c r="N366" s="44">
        <v>5.25</v>
      </c>
      <c r="O366" s="45"/>
    </row>
    <row r="367" spans="9:15" ht="15.75" thickBot="1" x14ac:dyDescent="0.3">
      <c r="I367" s="42" t="s">
        <v>108</v>
      </c>
      <c r="J367" s="41">
        <v>6.6</v>
      </c>
      <c r="K367" s="41">
        <v>6.05</v>
      </c>
      <c r="L367" s="41">
        <v>5.7</v>
      </c>
      <c r="M367" s="41">
        <v>5.5</v>
      </c>
      <c r="N367" s="41">
        <v>5.45</v>
      </c>
      <c r="O367" s="42"/>
    </row>
    <row r="368" spans="9:15" ht="15.75" thickBot="1" x14ac:dyDescent="0.3">
      <c r="I368" s="45" t="s">
        <v>109</v>
      </c>
      <c r="J368" s="44">
        <v>6.6</v>
      </c>
      <c r="K368" s="44">
        <v>6.2</v>
      </c>
      <c r="L368" s="44">
        <v>5.9</v>
      </c>
      <c r="M368" s="44">
        <v>5.7</v>
      </c>
      <c r="N368" s="44">
        <v>5.65</v>
      </c>
      <c r="O368" s="45"/>
    </row>
    <row r="369" spans="9:15" ht="15.75" thickBot="1" x14ac:dyDescent="0.3">
      <c r="I369" s="42" t="s">
        <v>110</v>
      </c>
      <c r="J369" s="41">
        <v>6.7</v>
      </c>
      <c r="K369" s="41">
        <v>6.4</v>
      </c>
      <c r="L369" s="41">
        <v>6.15</v>
      </c>
      <c r="M369" s="41">
        <v>5.9</v>
      </c>
      <c r="N369" s="41">
        <v>5.65</v>
      </c>
      <c r="O369" s="42"/>
    </row>
    <row r="370" spans="9:15" ht="15.75" thickBot="1" x14ac:dyDescent="0.3">
      <c r="I370" s="45" t="s">
        <v>111</v>
      </c>
      <c r="J370" s="44">
        <v>6.7</v>
      </c>
      <c r="K370" s="44">
        <v>6.4</v>
      </c>
      <c r="L370" s="44">
        <v>6.15</v>
      </c>
      <c r="M370" s="44">
        <v>5.9</v>
      </c>
      <c r="N370" s="44">
        <v>5.65</v>
      </c>
      <c r="O370" s="45"/>
    </row>
    <row r="371" spans="9:15" ht="15.75" thickBot="1" x14ac:dyDescent="0.3">
      <c r="I371" s="42" t="s">
        <v>112</v>
      </c>
      <c r="J371" s="41">
        <v>7.1</v>
      </c>
      <c r="K371" s="41">
        <v>6.7</v>
      </c>
      <c r="L371" s="41">
        <v>6.35</v>
      </c>
      <c r="M371" s="41">
        <v>6</v>
      </c>
      <c r="N371" s="41">
        <v>5.65</v>
      </c>
      <c r="O371" s="42"/>
    </row>
    <row r="372" spans="9:15" ht="15.75" thickBot="1" x14ac:dyDescent="0.3">
      <c r="I372" s="45" t="s">
        <v>113</v>
      </c>
      <c r="J372" s="44">
        <v>7.1</v>
      </c>
      <c r="K372" s="44">
        <v>6.75</v>
      </c>
      <c r="L372" s="44">
        <v>6.4</v>
      </c>
      <c r="M372" s="44">
        <v>6.1</v>
      </c>
      <c r="N372" s="44">
        <v>5.7</v>
      </c>
      <c r="O372" s="45"/>
    </row>
    <row r="373" spans="9:15" ht="15.75" thickBot="1" x14ac:dyDescent="0.3">
      <c r="I373" s="42" t="s">
        <v>114</v>
      </c>
      <c r="J373" s="41">
        <v>7.1</v>
      </c>
      <c r="K373" s="41">
        <v>6.9</v>
      </c>
      <c r="L373" s="41">
        <v>6.6</v>
      </c>
      <c r="M373" s="41">
        <v>6.3</v>
      </c>
      <c r="N373" s="41">
        <v>5.8</v>
      </c>
      <c r="O373" s="42"/>
    </row>
    <row r="374" spans="9:15" ht="15.75" thickBot="1" x14ac:dyDescent="0.3">
      <c r="I374" s="45" t="s">
        <v>115</v>
      </c>
      <c r="J374" s="44">
        <v>7.3</v>
      </c>
      <c r="K374" s="44">
        <v>7.2</v>
      </c>
      <c r="L374" s="44">
        <v>6.9</v>
      </c>
      <c r="M374" s="44">
        <v>6.6</v>
      </c>
      <c r="N374" s="44">
        <v>6.1</v>
      </c>
      <c r="O374" s="45"/>
    </row>
    <row r="375" spans="9:15" ht="15.75" thickBot="1" x14ac:dyDescent="0.3">
      <c r="I375" s="42" t="s">
        <v>116</v>
      </c>
      <c r="J375" s="41">
        <v>7.1</v>
      </c>
      <c r="K375" s="41">
        <v>6.95</v>
      </c>
      <c r="L375" s="41">
        <v>6.65</v>
      </c>
      <c r="M375" s="41">
        <v>6.35</v>
      </c>
      <c r="N375" s="41">
        <v>5.85</v>
      </c>
      <c r="O375" s="42"/>
    </row>
    <row r="376" spans="9:15" ht="15.75" thickBot="1" x14ac:dyDescent="0.3">
      <c r="I376" s="45" t="s">
        <v>117</v>
      </c>
      <c r="J376" s="44">
        <v>7.35</v>
      </c>
      <c r="K376" s="44">
        <v>7.2</v>
      </c>
      <c r="L376" s="44">
        <v>6.9</v>
      </c>
      <c r="M376" s="44">
        <v>6.45</v>
      </c>
      <c r="N376" s="44">
        <v>5.85</v>
      </c>
      <c r="O376" s="45"/>
    </row>
    <row r="377" spans="9:15" ht="15.75" thickBot="1" x14ac:dyDescent="0.3">
      <c r="I377" s="42" t="s">
        <v>118</v>
      </c>
      <c r="J377" s="41">
        <v>7.35</v>
      </c>
      <c r="K377" s="41">
        <v>7.2</v>
      </c>
      <c r="L377" s="41">
        <v>6.9</v>
      </c>
      <c r="M377" s="41">
        <v>6.7</v>
      </c>
      <c r="N377" s="41">
        <v>6.1</v>
      </c>
      <c r="O377" s="42"/>
    </row>
    <row r="378" spans="9:15" ht="15.75" thickBot="1" x14ac:dyDescent="0.3">
      <c r="I378" s="45" t="s">
        <v>119</v>
      </c>
      <c r="J378" s="44">
        <v>7.6</v>
      </c>
      <c r="K378" s="44">
        <v>7.2</v>
      </c>
      <c r="L378" s="44">
        <v>7</v>
      </c>
      <c r="M378" s="44">
        <v>6.7</v>
      </c>
      <c r="N378" s="44">
        <v>6.1</v>
      </c>
      <c r="O378" s="45"/>
    </row>
    <row r="379" spans="9:15" ht="15.75" thickBot="1" x14ac:dyDescent="0.3">
      <c r="I379" s="42" t="s">
        <v>120</v>
      </c>
      <c r="J379" s="41">
        <v>7.7</v>
      </c>
      <c r="K379" s="41">
        <v>7.4</v>
      </c>
      <c r="L379" s="41">
        <v>7.1</v>
      </c>
      <c r="M379" s="41">
        <v>6.7</v>
      </c>
      <c r="N379" s="41">
        <v>6.1</v>
      </c>
      <c r="O379" s="42"/>
    </row>
    <row r="380" spans="9:15" ht="15.75" thickBot="1" x14ac:dyDescent="0.3">
      <c r="I380" s="45" t="s">
        <v>121</v>
      </c>
      <c r="J380" s="44">
        <v>7.9</v>
      </c>
      <c r="K380" s="44">
        <v>7.55</v>
      </c>
      <c r="L380" s="44">
        <v>7.25</v>
      </c>
      <c r="M380" s="44">
        <v>6.85</v>
      </c>
      <c r="N380" s="44">
        <v>6.1</v>
      </c>
      <c r="O380" s="45"/>
    </row>
    <row r="381" spans="9:15" ht="15.75" thickBot="1" x14ac:dyDescent="0.3">
      <c r="I381" s="42" t="s">
        <v>122</v>
      </c>
      <c r="J381" s="41">
        <v>7.9</v>
      </c>
      <c r="K381" s="41">
        <v>7.45</v>
      </c>
      <c r="L381" s="41">
        <v>6.95</v>
      </c>
      <c r="M381" s="41">
        <v>6.6</v>
      </c>
      <c r="N381" s="41">
        <v>5.9</v>
      </c>
      <c r="O381" s="42"/>
    </row>
    <row r="382" spans="9:15" ht="15.75" thickBot="1" x14ac:dyDescent="0.3">
      <c r="I382" s="45" t="s">
        <v>123</v>
      </c>
      <c r="J382" s="44">
        <v>7.9</v>
      </c>
      <c r="K382" s="44">
        <v>7.45</v>
      </c>
      <c r="L382" s="44">
        <v>6.95</v>
      </c>
      <c r="M382" s="44">
        <v>6.6</v>
      </c>
      <c r="N382" s="44">
        <v>5.9</v>
      </c>
      <c r="O382" s="45"/>
    </row>
    <row r="383" spans="9:15" ht="15.75" thickBot="1" x14ac:dyDescent="0.3">
      <c r="I383" s="42" t="s">
        <v>124</v>
      </c>
      <c r="J383" s="41">
        <v>7.7</v>
      </c>
      <c r="K383" s="41">
        <v>7.25</v>
      </c>
      <c r="L383" s="41">
        <v>6.8</v>
      </c>
      <c r="M383" s="41">
        <v>6.45</v>
      </c>
      <c r="N383" s="41">
        <v>5.7</v>
      </c>
      <c r="O383" s="42"/>
    </row>
    <row r="384" spans="9:15" ht="15.75" thickBot="1" x14ac:dyDescent="0.3">
      <c r="I384" s="45" t="s">
        <v>125</v>
      </c>
      <c r="J384" s="44">
        <v>7.6</v>
      </c>
      <c r="K384" s="44">
        <v>7.15</v>
      </c>
      <c r="L384" s="44">
        <v>6.7</v>
      </c>
      <c r="M384" s="44">
        <v>6.3</v>
      </c>
      <c r="N384" s="44">
        <v>5.6</v>
      </c>
      <c r="O384" s="45"/>
    </row>
    <row r="385" spans="9:15" ht="15.75" thickBot="1" x14ac:dyDescent="0.3">
      <c r="I385" s="42" t="s">
        <v>126</v>
      </c>
      <c r="J385" s="41">
        <v>7.25</v>
      </c>
      <c r="K385" s="41">
        <v>6.8</v>
      </c>
      <c r="L385" s="41">
        <v>6.4</v>
      </c>
      <c r="M385" s="41">
        <v>5.95</v>
      </c>
      <c r="N385" s="41">
        <v>5.6</v>
      </c>
      <c r="O385" s="42"/>
    </row>
    <row r="386" spans="9:15" ht="15.75" thickBot="1" x14ac:dyDescent="0.3">
      <c r="I386" s="45" t="s">
        <v>127</v>
      </c>
      <c r="J386" s="44">
        <v>7.25</v>
      </c>
      <c r="K386" s="44">
        <v>6.8</v>
      </c>
      <c r="L386" s="44">
        <v>6.4</v>
      </c>
      <c r="M386" s="44">
        <v>5.95</v>
      </c>
      <c r="N386" s="44">
        <v>5.6</v>
      </c>
      <c r="O386" s="45"/>
    </row>
    <row r="387" spans="9:15" ht="15.75" thickBot="1" x14ac:dyDescent="0.3">
      <c r="I387" s="42" t="s">
        <v>128</v>
      </c>
      <c r="J387" s="41">
        <v>7.5</v>
      </c>
      <c r="K387" s="41">
        <v>7.05</v>
      </c>
      <c r="L387" s="41">
        <v>6.65</v>
      </c>
      <c r="M387" s="41">
        <v>6.2</v>
      </c>
      <c r="N387" s="41">
        <v>5.6</v>
      </c>
      <c r="O387" s="42"/>
    </row>
    <row r="388" spans="9:15" ht="15.75" thickBot="1" x14ac:dyDescent="0.3">
      <c r="I388" s="45" t="s">
        <v>129</v>
      </c>
      <c r="J388" s="44">
        <v>7.8</v>
      </c>
      <c r="K388" s="44">
        <v>7.3</v>
      </c>
      <c r="L388" s="44">
        <v>6.9</v>
      </c>
      <c r="M388" s="44">
        <v>6.3</v>
      </c>
      <c r="N388" s="44">
        <v>5.6</v>
      </c>
      <c r="O388" s="45"/>
    </row>
    <row r="389" spans="9:15" ht="15.75" thickBot="1" x14ac:dyDescent="0.3">
      <c r="I389" s="42" t="s">
        <v>130</v>
      </c>
      <c r="J389" s="41">
        <v>8.1</v>
      </c>
      <c r="K389" s="41">
        <v>7.55</v>
      </c>
      <c r="L389" s="41">
        <v>7.15</v>
      </c>
      <c r="M389" s="41">
        <v>6.55</v>
      </c>
      <c r="N389" s="41">
        <v>5.6</v>
      </c>
      <c r="O389" s="42"/>
    </row>
    <row r="390" spans="9:15" ht="15.75" thickBot="1" x14ac:dyDescent="0.3">
      <c r="I390" s="45" t="s">
        <v>131</v>
      </c>
      <c r="J390" s="44">
        <v>7.85</v>
      </c>
      <c r="K390" s="44">
        <v>7.35</v>
      </c>
      <c r="L390" s="44">
        <v>6.8</v>
      </c>
      <c r="M390" s="44">
        <v>6.25</v>
      </c>
      <c r="N390" s="44">
        <v>5.4</v>
      </c>
      <c r="O390" s="45"/>
    </row>
    <row r="391" spans="9:15" ht="15.75" thickBot="1" x14ac:dyDescent="0.3">
      <c r="I391" s="42" t="s">
        <v>132</v>
      </c>
      <c r="J391" s="41">
        <v>7.7</v>
      </c>
      <c r="K391" s="41">
        <v>7.2</v>
      </c>
      <c r="L391" s="41">
        <v>6.65</v>
      </c>
      <c r="M391" s="41">
        <v>6.1</v>
      </c>
      <c r="N391" s="41">
        <v>5.3</v>
      </c>
      <c r="O391" s="42"/>
    </row>
    <row r="392" spans="9:15" ht="15.75" thickBot="1" x14ac:dyDescent="0.3">
      <c r="I392" s="45" t="s">
        <v>133</v>
      </c>
      <c r="J392" s="44">
        <v>7.85</v>
      </c>
      <c r="K392" s="44">
        <v>7.45</v>
      </c>
      <c r="L392" s="44">
        <v>6.8</v>
      </c>
      <c r="M392" s="44">
        <v>6.25</v>
      </c>
      <c r="N392" s="44">
        <v>5.3</v>
      </c>
      <c r="O392" s="45"/>
    </row>
    <row r="393" spans="9:15" ht="15.75" thickBot="1" x14ac:dyDescent="0.3">
      <c r="I393" s="42" t="s">
        <v>134</v>
      </c>
      <c r="J393" s="41">
        <v>7.75</v>
      </c>
      <c r="K393" s="41">
        <v>7.2</v>
      </c>
      <c r="L393" s="41">
        <v>6.7</v>
      </c>
      <c r="M393" s="41">
        <v>6.15</v>
      </c>
      <c r="N393" s="41">
        <v>5.0999999999999996</v>
      </c>
      <c r="O393" s="42"/>
    </row>
    <row r="394" spans="9:15" ht="15.75" thickBot="1" x14ac:dyDescent="0.3">
      <c r="I394" s="45" t="s">
        <v>135</v>
      </c>
      <c r="J394" s="44">
        <v>8.0500000000000007</v>
      </c>
      <c r="K394" s="44">
        <v>7.6</v>
      </c>
      <c r="L394" s="44">
        <v>7</v>
      </c>
      <c r="M394" s="44">
        <v>6.45</v>
      </c>
      <c r="N394" s="44">
        <v>5.4</v>
      </c>
      <c r="O394" s="45"/>
    </row>
    <row r="395" spans="9:15" ht="15.75" thickBot="1" x14ac:dyDescent="0.3">
      <c r="I395" s="42" t="s">
        <v>136</v>
      </c>
      <c r="J395" s="41">
        <v>7.85</v>
      </c>
      <c r="K395" s="41">
        <v>7.4</v>
      </c>
      <c r="L395" s="41">
        <v>6.8</v>
      </c>
      <c r="M395" s="41">
        <v>6.25</v>
      </c>
      <c r="N395" s="41">
        <v>5.2</v>
      </c>
      <c r="O395" s="42"/>
    </row>
    <row r="396" spans="9:15" ht="15.75" thickBot="1" x14ac:dyDescent="0.3">
      <c r="I396" s="45" t="s">
        <v>137</v>
      </c>
      <c r="J396" s="44">
        <v>7.6</v>
      </c>
      <c r="K396" s="44">
        <v>7.1</v>
      </c>
      <c r="L396" s="44">
        <v>6.6</v>
      </c>
      <c r="M396" s="44">
        <v>6.1</v>
      </c>
      <c r="N396" s="44">
        <v>5.2</v>
      </c>
      <c r="O396" s="45"/>
    </row>
    <row r="397" spans="9:15" ht="15.75" thickBot="1" x14ac:dyDescent="0.3">
      <c r="I397" s="42" t="s">
        <v>138</v>
      </c>
      <c r="J397" s="41">
        <v>7.4</v>
      </c>
      <c r="K397" s="41">
        <v>6.95</v>
      </c>
      <c r="L397" s="41">
        <v>6.5</v>
      </c>
      <c r="M397" s="41">
        <v>5.9</v>
      </c>
      <c r="N397" s="41">
        <v>5.0999999999999996</v>
      </c>
      <c r="O397" s="42"/>
    </row>
    <row r="398" spans="9:15" ht="15.75" thickBot="1" x14ac:dyDescent="0.3">
      <c r="I398" s="45" t="s">
        <v>139</v>
      </c>
      <c r="J398" s="44">
        <v>7.2</v>
      </c>
      <c r="K398" s="44">
        <v>6.75</v>
      </c>
      <c r="L398" s="44">
        <v>6.3</v>
      </c>
      <c r="M398" s="44">
        <v>5.7</v>
      </c>
      <c r="N398" s="44">
        <v>4.9000000000000004</v>
      </c>
      <c r="O398" s="45"/>
    </row>
    <row r="399" spans="9:15" ht="15.75" thickBot="1" x14ac:dyDescent="0.3">
      <c r="I399" s="42" t="s">
        <v>140</v>
      </c>
      <c r="J399" s="41">
        <v>7.4</v>
      </c>
      <c r="K399" s="41">
        <v>6.9</v>
      </c>
      <c r="L399" s="41">
        <v>6.3</v>
      </c>
      <c r="M399" s="41">
        <v>5.85</v>
      </c>
      <c r="N399" s="41">
        <v>5.05</v>
      </c>
      <c r="O399" s="42"/>
    </row>
    <row r="400" spans="9:15" ht="15.75" thickBot="1" x14ac:dyDescent="0.3">
      <c r="I400" s="45" t="s">
        <v>141</v>
      </c>
      <c r="J400" s="44">
        <v>7.55</v>
      </c>
      <c r="K400" s="44">
        <v>7.05</v>
      </c>
      <c r="L400" s="44">
        <v>6.45</v>
      </c>
      <c r="M400" s="44">
        <v>6</v>
      </c>
      <c r="N400" s="44">
        <v>5.2</v>
      </c>
      <c r="O400" s="45"/>
    </row>
    <row r="401" spans="9:15" ht="15.75" thickBot="1" x14ac:dyDescent="0.3">
      <c r="I401" s="42" t="s">
        <v>142</v>
      </c>
      <c r="J401" s="41">
        <v>7.2</v>
      </c>
      <c r="K401" s="41">
        <v>6.65</v>
      </c>
      <c r="L401" s="41">
        <v>6.05</v>
      </c>
      <c r="M401" s="41">
        <v>5.6</v>
      </c>
      <c r="N401" s="41">
        <v>5</v>
      </c>
      <c r="O401" s="42"/>
    </row>
    <row r="402" spans="9:15" ht="15.75" thickBot="1" x14ac:dyDescent="0.3">
      <c r="I402" s="45" t="s">
        <v>143</v>
      </c>
      <c r="J402" s="44">
        <v>6.8</v>
      </c>
      <c r="K402" s="44">
        <v>6.25</v>
      </c>
      <c r="L402" s="44">
        <v>5.75</v>
      </c>
      <c r="M402" s="44">
        <v>5.3</v>
      </c>
      <c r="N402" s="44">
        <v>4.8</v>
      </c>
      <c r="O402" s="45"/>
    </row>
    <row r="403" spans="9:15" ht="15.75" thickBot="1" x14ac:dyDescent="0.3">
      <c r="I403" s="42" t="s">
        <v>144</v>
      </c>
      <c r="J403" s="41">
        <v>6.65</v>
      </c>
      <c r="K403" s="41">
        <v>6.1</v>
      </c>
      <c r="L403" s="41">
        <v>5.6</v>
      </c>
      <c r="M403" s="41">
        <v>5.2</v>
      </c>
      <c r="N403" s="41">
        <v>4.7</v>
      </c>
      <c r="O403" s="42"/>
    </row>
    <row r="404" spans="9:15" ht="15.75" thickBot="1" x14ac:dyDescent="0.3">
      <c r="I404" s="45" t="s">
        <v>145</v>
      </c>
      <c r="J404" s="44">
        <v>6.65</v>
      </c>
      <c r="K404" s="44">
        <v>5.95</v>
      </c>
      <c r="L404" s="44">
        <v>5.5</v>
      </c>
      <c r="M404" s="44">
        <v>5.15</v>
      </c>
      <c r="N404" s="44">
        <v>4.7</v>
      </c>
      <c r="O404" s="45"/>
    </row>
    <row r="405" spans="9:15" ht="15.75" thickBot="1" x14ac:dyDescent="0.3">
      <c r="I405" s="42" t="s">
        <v>146</v>
      </c>
      <c r="J405" s="41">
        <v>6.4</v>
      </c>
      <c r="K405" s="41">
        <v>5.7</v>
      </c>
      <c r="L405" s="41">
        <v>5.25</v>
      </c>
      <c r="M405" s="41">
        <v>4.95</v>
      </c>
      <c r="N405" s="41">
        <v>4.5999999999999996</v>
      </c>
      <c r="O405" s="42"/>
    </row>
    <row r="406" spans="9:15" ht="15.75" thickBot="1" x14ac:dyDescent="0.3">
      <c r="I406" s="45" t="s">
        <v>147</v>
      </c>
      <c r="J406" s="44">
        <v>6.35</v>
      </c>
      <c r="K406" s="44">
        <v>5.55</v>
      </c>
      <c r="L406" s="44">
        <v>5.15</v>
      </c>
      <c r="M406" s="44">
        <v>4.8499999999999996</v>
      </c>
      <c r="N406" s="44">
        <v>4.5</v>
      </c>
      <c r="O406" s="45"/>
    </row>
    <row r="407" spans="9:15" ht="15.75" thickBot="1" x14ac:dyDescent="0.3">
      <c r="I407" s="42" t="s">
        <v>148</v>
      </c>
      <c r="J407" s="41">
        <v>6.25</v>
      </c>
      <c r="K407" s="41">
        <v>5.45</v>
      </c>
      <c r="L407" s="41">
        <v>5.05</v>
      </c>
      <c r="M407" s="41">
        <v>4.75</v>
      </c>
      <c r="N407" s="41">
        <v>4.4000000000000004</v>
      </c>
      <c r="O407" s="42"/>
    </row>
    <row r="408" spans="9:15" ht="15.75" thickBot="1" x14ac:dyDescent="0.3">
      <c r="I408" s="45" t="s">
        <v>149</v>
      </c>
      <c r="J408" s="44">
        <v>6.1</v>
      </c>
      <c r="K408" s="44">
        <v>5.35</v>
      </c>
      <c r="L408" s="44">
        <v>4.9000000000000004</v>
      </c>
      <c r="M408" s="44">
        <v>4.5999999999999996</v>
      </c>
      <c r="N408" s="44">
        <v>4.4000000000000004</v>
      </c>
      <c r="O408" s="45"/>
    </row>
    <row r="409" spans="9:15" ht="15.75" thickBot="1" x14ac:dyDescent="0.3">
      <c r="I409" s="42" t="s">
        <v>150</v>
      </c>
      <c r="J409" s="41">
        <v>5.95</v>
      </c>
      <c r="K409" s="41">
        <v>5.15</v>
      </c>
      <c r="L409" s="41">
        <v>4.7</v>
      </c>
      <c r="M409" s="41">
        <v>4.45</v>
      </c>
      <c r="N409" s="41">
        <v>4.3</v>
      </c>
      <c r="O409" s="42"/>
    </row>
    <row r="410" spans="9:15" ht="15.75" thickBot="1" x14ac:dyDescent="0.3">
      <c r="I410" s="45" t="s">
        <v>151</v>
      </c>
      <c r="J410" s="44">
        <v>5.95</v>
      </c>
      <c r="K410" s="44">
        <v>5.25</v>
      </c>
      <c r="L410" s="44">
        <v>4.7</v>
      </c>
      <c r="M410" s="44">
        <v>4.45</v>
      </c>
      <c r="N410" s="44">
        <v>4.3</v>
      </c>
      <c r="O410" s="45"/>
    </row>
    <row r="411" spans="9:15" ht="15.75" thickBot="1" x14ac:dyDescent="0.3">
      <c r="I411" s="42" t="s">
        <v>152</v>
      </c>
      <c r="J411" s="41">
        <v>6.05</v>
      </c>
      <c r="K411" s="41">
        <v>5.4</v>
      </c>
      <c r="L411" s="41">
        <v>4.8499999999999996</v>
      </c>
      <c r="M411" s="41">
        <v>4.5999999999999996</v>
      </c>
      <c r="N411" s="41">
        <v>4.4000000000000004</v>
      </c>
      <c r="O411" s="42"/>
    </row>
    <row r="412" spans="9:15" ht="15.75" thickBot="1" x14ac:dyDescent="0.3">
      <c r="I412" s="45" t="s">
        <v>153</v>
      </c>
      <c r="J412" s="44">
        <v>5.9</v>
      </c>
      <c r="K412" s="44">
        <v>5.4</v>
      </c>
      <c r="L412" s="44">
        <v>5.05</v>
      </c>
      <c r="M412" s="44">
        <v>4.8</v>
      </c>
      <c r="N412" s="44">
        <v>4.5999999999999996</v>
      </c>
      <c r="O412" s="45"/>
    </row>
    <row r="413" spans="9:15" ht="15.75" thickBot="1" x14ac:dyDescent="0.3">
      <c r="I413" s="42" t="s">
        <v>154</v>
      </c>
      <c r="J413" s="41">
        <v>6.1</v>
      </c>
      <c r="K413" s="41">
        <v>5.6</v>
      </c>
      <c r="L413" s="41">
        <v>5.15</v>
      </c>
      <c r="M413" s="41">
        <v>4.9000000000000004</v>
      </c>
      <c r="N413" s="41">
        <v>4.7</v>
      </c>
      <c r="O413" s="42"/>
    </row>
    <row r="414" spans="9:15" ht="15.75" thickBot="1" x14ac:dyDescent="0.3">
      <c r="I414" s="45" t="s">
        <v>155</v>
      </c>
      <c r="J414" s="44">
        <v>5.95</v>
      </c>
      <c r="K414" s="44">
        <v>5.4</v>
      </c>
      <c r="L414" s="44">
        <v>5.05</v>
      </c>
      <c r="M414" s="44">
        <v>4.8</v>
      </c>
      <c r="N414" s="44">
        <v>4.7</v>
      </c>
      <c r="O414" s="45"/>
    </row>
    <row r="415" spans="9:15" ht="15.75" thickBot="1" x14ac:dyDescent="0.3">
      <c r="I415" s="42" t="s">
        <v>156</v>
      </c>
      <c r="J415" s="41">
        <v>5.75</v>
      </c>
      <c r="K415" s="41">
        <v>5.2</v>
      </c>
      <c r="L415" s="41">
        <v>5.05</v>
      </c>
      <c r="M415" s="41">
        <v>4.8</v>
      </c>
      <c r="N415" s="41">
        <v>4.7</v>
      </c>
      <c r="O415" s="42"/>
    </row>
    <row r="416" spans="9:15" ht="15.75" thickBot="1" x14ac:dyDescent="0.3">
      <c r="I416" s="45" t="s">
        <v>157</v>
      </c>
      <c r="J416" s="44">
        <v>5.75</v>
      </c>
      <c r="K416" s="44">
        <v>5.2</v>
      </c>
      <c r="L416" s="44">
        <v>5.05</v>
      </c>
      <c r="M416" s="44">
        <v>4.8</v>
      </c>
      <c r="N416" s="44">
        <v>4.7</v>
      </c>
      <c r="O416" s="45"/>
    </row>
    <row r="417" spans="9:15" ht="15.75" thickBot="1" x14ac:dyDescent="0.3">
      <c r="I417" s="42" t="s">
        <v>158</v>
      </c>
      <c r="J417" s="41">
        <v>5.8</v>
      </c>
      <c r="K417" s="41">
        <v>5.3</v>
      </c>
      <c r="L417" s="41">
        <v>5.15</v>
      </c>
      <c r="M417" s="41">
        <v>4.9000000000000004</v>
      </c>
      <c r="N417" s="41">
        <v>4.75</v>
      </c>
      <c r="O417" s="42"/>
    </row>
    <row r="418" spans="9:15" ht="15.75" thickBot="1" x14ac:dyDescent="0.3">
      <c r="I418" s="45" t="s">
        <v>159</v>
      </c>
      <c r="J418" s="44">
        <v>5.8</v>
      </c>
      <c r="K418" s="44">
        <v>5.5</v>
      </c>
      <c r="L418" s="44">
        <v>5.25</v>
      </c>
      <c r="M418" s="44">
        <v>5</v>
      </c>
      <c r="N418" s="44">
        <v>4.8</v>
      </c>
      <c r="O418" s="45"/>
    </row>
    <row r="419" spans="9:15" ht="15.75" thickBot="1" x14ac:dyDescent="0.3">
      <c r="I419" s="42" t="s">
        <v>160</v>
      </c>
      <c r="J419" s="41">
        <v>5.95</v>
      </c>
      <c r="K419" s="41">
        <v>5.65</v>
      </c>
      <c r="L419" s="41">
        <v>5.4</v>
      </c>
      <c r="M419" s="41">
        <v>5.15</v>
      </c>
      <c r="N419" s="41">
        <v>4.95</v>
      </c>
      <c r="O419" s="42"/>
    </row>
    <row r="420" spans="9:15" ht="15.75" thickBot="1" x14ac:dyDescent="0.3">
      <c r="I420" s="45" t="s">
        <v>161</v>
      </c>
      <c r="J420" s="44">
        <v>6.2</v>
      </c>
      <c r="K420" s="44">
        <v>5.7</v>
      </c>
      <c r="L420" s="44">
        <v>5.4</v>
      </c>
      <c r="M420" s="44">
        <v>5.15</v>
      </c>
      <c r="N420" s="44">
        <v>4.95</v>
      </c>
      <c r="O420" s="45"/>
    </row>
    <row r="421" spans="9:15" ht="15.75" thickBot="1" x14ac:dyDescent="0.3">
      <c r="I421" s="42" t="s">
        <v>162</v>
      </c>
      <c r="J421" s="41">
        <v>6.35</v>
      </c>
      <c r="K421" s="41">
        <v>5.8</v>
      </c>
      <c r="L421" s="41">
        <v>5.55</v>
      </c>
      <c r="M421" s="41">
        <v>5.3</v>
      </c>
      <c r="N421" s="41">
        <v>5.0999999999999996</v>
      </c>
      <c r="O421" s="42"/>
    </row>
    <row r="422" spans="9:15" ht="15.75" thickBot="1" x14ac:dyDescent="0.3">
      <c r="I422" s="45" t="s">
        <v>163</v>
      </c>
      <c r="J422" s="44">
        <v>6.5</v>
      </c>
      <c r="K422" s="44">
        <v>5.95</v>
      </c>
      <c r="L422" s="44">
        <v>5.65</v>
      </c>
      <c r="M422" s="44">
        <v>5.45</v>
      </c>
      <c r="N422" s="44">
        <v>5.25</v>
      </c>
      <c r="O422" s="45"/>
    </row>
    <row r="423" spans="9:15" ht="15.75" thickBot="1" x14ac:dyDescent="0.3">
      <c r="I423" s="42" t="s">
        <v>164</v>
      </c>
      <c r="J423" s="41">
        <v>6.5</v>
      </c>
      <c r="K423" s="41">
        <v>6.1</v>
      </c>
      <c r="L423" s="41">
        <v>5.75</v>
      </c>
      <c r="M423" s="41">
        <v>5.55</v>
      </c>
      <c r="N423" s="41">
        <v>5.35</v>
      </c>
      <c r="O423" s="42"/>
    </row>
    <row r="424" spans="9:15" ht="15.75" thickBot="1" x14ac:dyDescent="0.3">
      <c r="I424" s="45" t="s">
        <v>165</v>
      </c>
      <c r="J424" s="44">
        <v>6.5</v>
      </c>
      <c r="K424" s="44">
        <v>6.1</v>
      </c>
      <c r="L424" s="44">
        <v>5.75</v>
      </c>
      <c r="M424" s="44">
        <v>5.55</v>
      </c>
      <c r="N424" s="44">
        <v>5.35</v>
      </c>
      <c r="O424" s="45"/>
    </row>
    <row r="425" spans="9:15" ht="15.75" thickBot="1" x14ac:dyDescent="0.3">
      <c r="I425" s="42" t="s">
        <v>166</v>
      </c>
      <c r="J425" s="41">
        <v>6.6</v>
      </c>
      <c r="K425" s="41">
        <v>6.35</v>
      </c>
      <c r="L425" s="41">
        <v>6</v>
      </c>
      <c r="M425" s="41">
        <v>5.8</v>
      </c>
      <c r="N425" s="41">
        <v>5.6</v>
      </c>
      <c r="O425" s="42"/>
    </row>
    <row r="426" spans="9:15" ht="15.75" thickBot="1" x14ac:dyDescent="0.3">
      <c r="I426" s="45" t="s">
        <v>167</v>
      </c>
      <c r="J426" s="44">
        <v>6.65</v>
      </c>
      <c r="K426" s="44">
        <v>6.45</v>
      </c>
      <c r="L426" s="44">
        <v>6.2</v>
      </c>
      <c r="M426" s="44">
        <v>5.95</v>
      </c>
      <c r="N426" s="44">
        <v>5.75</v>
      </c>
      <c r="O426" s="45"/>
    </row>
    <row r="427" spans="9:15" ht="15.75" thickBot="1" x14ac:dyDescent="0.3">
      <c r="I427" s="42" t="s">
        <v>168</v>
      </c>
      <c r="J427" s="41">
        <v>7.05</v>
      </c>
      <c r="K427" s="41">
        <v>6.7</v>
      </c>
      <c r="L427" s="41">
        <v>6.35</v>
      </c>
      <c r="M427" s="41">
        <v>6.15</v>
      </c>
      <c r="N427" s="41">
        <v>5.95</v>
      </c>
      <c r="O427" s="42"/>
    </row>
    <row r="428" spans="9:15" ht="15.75" thickBot="1" x14ac:dyDescent="0.3">
      <c r="I428" s="45" t="s">
        <v>169</v>
      </c>
      <c r="J428" s="44">
        <v>6.65</v>
      </c>
      <c r="K428" s="44">
        <v>6.45</v>
      </c>
      <c r="L428" s="44">
        <v>6.2</v>
      </c>
      <c r="M428" s="44">
        <v>5.95</v>
      </c>
      <c r="N428" s="44">
        <v>5.75</v>
      </c>
      <c r="O428" s="45"/>
    </row>
    <row r="429" spans="9:15" ht="15.75" thickBot="1" x14ac:dyDescent="0.3">
      <c r="I429" s="42" t="s">
        <v>170</v>
      </c>
      <c r="J429" s="41">
        <v>6.65</v>
      </c>
      <c r="K429" s="41">
        <v>6.25</v>
      </c>
      <c r="L429" s="41">
        <v>6.05</v>
      </c>
      <c r="M429" s="41">
        <v>5.85</v>
      </c>
      <c r="N429" s="41">
        <v>5.65</v>
      </c>
      <c r="O429" s="42"/>
    </row>
    <row r="430" spans="9:15" ht="15.75" thickBot="1" x14ac:dyDescent="0.3">
      <c r="I430" s="45" t="s">
        <v>171</v>
      </c>
      <c r="J430" s="44">
        <v>6.9</v>
      </c>
      <c r="K430" s="44">
        <v>6.5</v>
      </c>
      <c r="L430" s="44">
        <v>6.3</v>
      </c>
      <c r="M430" s="44">
        <v>6.1</v>
      </c>
      <c r="N430" s="44">
        <v>5.9</v>
      </c>
      <c r="O430" s="45"/>
    </row>
    <row r="431" spans="9:15" ht="15.75" thickBot="1" x14ac:dyDescent="0.3">
      <c r="I431" s="42" t="s">
        <v>172</v>
      </c>
      <c r="J431" s="41">
        <v>6.7</v>
      </c>
      <c r="K431" s="41">
        <v>6.3</v>
      </c>
      <c r="L431" s="41">
        <v>6.1</v>
      </c>
      <c r="M431" s="41">
        <v>5.9</v>
      </c>
      <c r="N431" s="41">
        <v>5.7</v>
      </c>
      <c r="O431" s="42"/>
    </row>
    <row r="432" spans="9:15" ht="15.75" thickBot="1" x14ac:dyDescent="0.3">
      <c r="I432" s="45" t="s">
        <v>173</v>
      </c>
      <c r="J432" s="44">
        <v>6.6</v>
      </c>
      <c r="K432" s="44">
        <v>6.15</v>
      </c>
      <c r="L432" s="44">
        <v>6</v>
      </c>
      <c r="M432" s="44">
        <v>5.9</v>
      </c>
      <c r="N432" s="44">
        <v>5.7</v>
      </c>
      <c r="O432" s="45"/>
    </row>
    <row r="433" spans="9:15" ht="15.75" thickBot="1" x14ac:dyDescent="0.3">
      <c r="I433" s="42" t="s">
        <v>174</v>
      </c>
      <c r="J433" s="41">
        <v>6.6</v>
      </c>
      <c r="K433" s="41">
        <v>6.15</v>
      </c>
      <c r="L433" s="41">
        <v>6</v>
      </c>
      <c r="M433" s="41">
        <v>5.9</v>
      </c>
      <c r="N433" s="41">
        <v>5.7</v>
      </c>
      <c r="O433" s="42"/>
    </row>
    <row r="434" spans="9:15" ht="15.75" thickBot="1" x14ac:dyDescent="0.3">
      <c r="I434" s="45" t="s">
        <v>175</v>
      </c>
      <c r="J434" s="44">
        <v>6.7</v>
      </c>
      <c r="K434" s="44">
        <v>6.25</v>
      </c>
      <c r="L434" s="44">
        <v>6.1</v>
      </c>
      <c r="M434" s="44">
        <v>6.05</v>
      </c>
      <c r="N434" s="44">
        <v>5.85</v>
      </c>
      <c r="O434" s="45"/>
    </row>
    <row r="435" spans="9:15" ht="15.75" thickBot="1" x14ac:dyDescent="0.3">
      <c r="I435" s="42" t="s">
        <v>176</v>
      </c>
      <c r="J435" s="41">
        <v>6.95</v>
      </c>
      <c r="K435" s="41">
        <v>6.5</v>
      </c>
      <c r="L435" s="41">
        <v>6.35</v>
      </c>
      <c r="M435" s="41">
        <v>6.3</v>
      </c>
      <c r="N435" s="41">
        <v>6.1</v>
      </c>
      <c r="O435" s="42"/>
    </row>
    <row r="436" spans="9:15" ht="15.75" thickBot="1" x14ac:dyDescent="0.3">
      <c r="I436" s="45" t="s">
        <v>177</v>
      </c>
      <c r="J436" s="44">
        <v>7</v>
      </c>
      <c r="K436" s="44">
        <v>6.65</v>
      </c>
      <c r="L436" s="44">
        <v>6.4</v>
      </c>
      <c r="M436" s="44">
        <v>6.3</v>
      </c>
      <c r="N436" s="44">
        <v>6.1</v>
      </c>
      <c r="O436" s="45"/>
    </row>
    <row r="437" spans="9:15" ht="15.75" thickBot="1" x14ac:dyDescent="0.3">
      <c r="I437" s="42" t="s">
        <v>178</v>
      </c>
      <c r="J437" s="41">
        <v>7.15</v>
      </c>
      <c r="K437" s="41">
        <v>6.7</v>
      </c>
      <c r="L437" s="41">
        <v>6.5</v>
      </c>
      <c r="M437" s="41">
        <v>6.35</v>
      </c>
      <c r="N437" s="41">
        <v>6.15</v>
      </c>
      <c r="O437" s="42"/>
    </row>
    <row r="438" spans="9:15" ht="15.75" thickBot="1" x14ac:dyDescent="0.3">
      <c r="I438" s="45" t="s">
        <v>179</v>
      </c>
      <c r="J438" s="44">
        <v>7.45</v>
      </c>
      <c r="K438" s="44">
        <v>6.9</v>
      </c>
      <c r="L438" s="44">
        <v>6.7</v>
      </c>
      <c r="M438" s="44">
        <v>6.55</v>
      </c>
      <c r="N438" s="44">
        <v>6.35</v>
      </c>
      <c r="O438" s="45"/>
    </row>
    <row r="439" spans="9:15" ht="15.75" thickBot="1" x14ac:dyDescent="0.3">
      <c r="I439" s="42" t="s">
        <v>180</v>
      </c>
      <c r="J439" s="41">
        <v>7.45</v>
      </c>
      <c r="K439" s="41">
        <v>7.15</v>
      </c>
      <c r="L439" s="41">
        <v>6.95</v>
      </c>
      <c r="M439" s="41">
        <v>6.75</v>
      </c>
      <c r="N439" s="41">
        <v>6.35</v>
      </c>
      <c r="O439" s="42"/>
    </row>
    <row r="440" spans="9:15" ht="15.75" thickBot="1" x14ac:dyDescent="0.3">
      <c r="I440" s="45" t="s">
        <v>181</v>
      </c>
      <c r="J440" s="44">
        <v>7.95</v>
      </c>
      <c r="K440" s="44">
        <v>7.45</v>
      </c>
      <c r="L440" s="44">
        <v>7.05</v>
      </c>
      <c r="M440" s="44">
        <v>6.75</v>
      </c>
      <c r="N440" s="44">
        <v>6.35</v>
      </c>
      <c r="O440" s="45"/>
    </row>
    <row r="441" spans="9:15" ht="15.75" thickBot="1" x14ac:dyDescent="0.3">
      <c r="I441" s="42" t="s">
        <v>182</v>
      </c>
      <c r="J441" s="41">
        <v>8.15</v>
      </c>
      <c r="K441" s="41">
        <v>7.55</v>
      </c>
      <c r="L441" s="41">
        <v>7.2</v>
      </c>
      <c r="M441" s="41">
        <v>6.85</v>
      </c>
      <c r="N441" s="41">
        <v>6.35</v>
      </c>
      <c r="O441" s="42"/>
    </row>
    <row r="442" spans="9:15" ht="15.75" thickBot="1" x14ac:dyDescent="0.3">
      <c r="I442" s="45" t="s">
        <v>183</v>
      </c>
      <c r="J442" s="44">
        <v>7.9</v>
      </c>
      <c r="K442" s="44">
        <v>7.3</v>
      </c>
      <c r="L442" s="44">
        <v>6.95</v>
      </c>
      <c r="M442" s="44">
        <v>6.6</v>
      </c>
      <c r="N442" s="44">
        <v>6.1</v>
      </c>
      <c r="O442" s="45"/>
    </row>
    <row r="443" spans="9:15" ht="15.75" thickBot="1" x14ac:dyDescent="0.3">
      <c r="I443" s="42" t="s">
        <v>184</v>
      </c>
      <c r="J443" s="41">
        <v>7.9</v>
      </c>
      <c r="K443" s="41">
        <v>7.1</v>
      </c>
      <c r="L443" s="41">
        <v>6.75</v>
      </c>
      <c r="M443" s="41">
        <v>6.35</v>
      </c>
      <c r="N443" s="41">
        <v>5.85</v>
      </c>
      <c r="O443" s="42"/>
    </row>
    <row r="444" spans="9:15" ht="15.75" thickBot="1" x14ac:dyDescent="0.3">
      <c r="I444" s="45" t="s">
        <v>185</v>
      </c>
      <c r="J444" s="44">
        <v>8.1</v>
      </c>
      <c r="K444" s="44">
        <v>7.4</v>
      </c>
      <c r="L444" s="44">
        <v>7</v>
      </c>
      <c r="M444" s="44">
        <v>6.55</v>
      </c>
      <c r="N444" s="44">
        <v>5.95</v>
      </c>
      <c r="O444" s="45"/>
    </row>
    <row r="445" spans="9:15" ht="15.75" thickBot="1" x14ac:dyDescent="0.3">
      <c r="I445" s="42" t="s">
        <v>186</v>
      </c>
      <c r="J445" s="41">
        <v>8.35</v>
      </c>
      <c r="K445" s="41">
        <v>7.4</v>
      </c>
      <c r="L445" s="41">
        <v>6.75</v>
      </c>
      <c r="M445" s="41">
        <v>6.3</v>
      </c>
      <c r="N445" s="41">
        <v>5.7</v>
      </c>
      <c r="O445" s="42"/>
    </row>
    <row r="446" spans="9:15" ht="15.75" thickBot="1" x14ac:dyDescent="0.3">
      <c r="I446" s="45" t="s">
        <v>187</v>
      </c>
      <c r="J446" s="44">
        <v>8.6</v>
      </c>
      <c r="K446" s="44">
        <v>7.65</v>
      </c>
      <c r="L446" s="44">
        <v>6.75</v>
      </c>
      <c r="M446" s="44">
        <v>6.3</v>
      </c>
      <c r="N446" s="44">
        <v>5.7</v>
      </c>
      <c r="O446" s="45"/>
    </row>
    <row r="447" spans="9:15" ht="15.75" thickBot="1" x14ac:dyDescent="0.3">
      <c r="I447" s="42" t="s">
        <v>188</v>
      </c>
      <c r="J447" s="41">
        <v>9</v>
      </c>
      <c r="K447" s="41">
        <v>7.85</v>
      </c>
      <c r="L447" s="41">
        <v>6.95</v>
      </c>
      <c r="M447" s="41">
        <v>6.4</v>
      </c>
      <c r="N447" s="41">
        <v>5.8</v>
      </c>
      <c r="O447" s="42"/>
    </row>
    <row r="448" spans="9:15" ht="15.75" thickBot="1" x14ac:dyDescent="0.3">
      <c r="I448" s="45" t="s">
        <v>189</v>
      </c>
      <c r="J448" s="44">
        <v>8.85</v>
      </c>
      <c r="K448" s="44">
        <v>7.7</v>
      </c>
      <c r="L448" s="44">
        <v>6.8</v>
      </c>
      <c r="M448" s="44">
        <v>6.25</v>
      </c>
      <c r="N448" s="44">
        <v>5.65</v>
      </c>
      <c r="O448" s="45"/>
    </row>
    <row r="449" spans="9:15" ht="15.75" thickBot="1" x14ac:dyDescent="0.3">
      <c r="I449" s="42" t="s">
        <v>190</v>
      </c>
      <c r="J449" s="41">
        <v>9.25</v>
      </c>
      <c r="K449" s="41">
        <v>8</v>
      </c>
      <c r="L449" s="41">
        <v>7.15</v>
      </c>
      <c r="M449" s="41">
        <v>6.65</v>
      </c>
      <c r="N449" s="41">
        <v>5.9</v>
      </c>
      <c r="O449" s="42"/>
    </row>
    <row r="450" spans="9:15" ht="15.75" thickBot="1" x14ac:dyDescent="0.3">
      <c r="I450" s="45" t="s">
        <v>191</v>
      </c>
      <c r="J450" s="44">
        <v>8.75</v>
      </c>
      <c r="K450" s="44">
        <v>7.55</v>
      </c>
      <c r="L450" s="44">
        <v>6.75</v>
      </c>
      <c r="M450" s="44">
        <v>6.25</v>
      </c>
      <c r="N450" s="44">
        <v>5.7</v>
      </c>
      <c r="O450" s="45"/>
    </row>
    <row r="451" spans="9:15" ht="15.75" thickBot="1" x14ac:dyDescent="0.3">
      <c r="I451" s="42" t="s">
        <v>192</v>
      </c>
      <c r="J451" s="41">
        <v>8.5</v>
      </c>
      <c r="K451" s="41">
        <v>7.3</v>
      </c>
      <c r="L451" s="41">
        <v>6.55</v>
      </c>
      <c r="M451" s="41">
        <v>6.1</v>
      </c>
      <c r="N451" s="41">
        <v>5.6</v>
      </c>
      <c r="O451" s="42"/>
    </row>
    <row r="452" spans="9:15" ht="15.75" thickBot="1" x14ac:dyDescent="0.3">
      <c r="I452" s="45" t="s">
        <v>193</v>
      </c>
      <c r="J452" s="44">
        <v>8.3000000000000007</v>
      </c>
      <c r="K452" s="44">
        <v>7.15</v>
      </c>
      <c r="L452" s="44">
        <v>6.35</v>
      </c>
      <c r="M452" s="44">
        <v>5.85</v>
      </c>
      <c r="N452" s="44">
        <v>5.4</v>
      </c>
      <c r="O452" s="45"/>
    </row>
    <row r="453" spans="9:15" ht="15.75" thickBot="1" x14ac:dyDescent="0.3">
      <c r="I453" s="42" t="s">
        <v>194</v>
      </c>
      <c r="J453" s="41">
        <v>8.15</v>
      </c>
      <c r="K453" s="41">
        <v>7</v>
      </c>
      <c r="L453" s="41">
        <v>6.2</v>
      </c>
      <c r="M453" s="41">
        <v>5.7</v>
      </c>
      <c r="N453" s="41">
        <v>5.25</v>
      </c>
      <c r="O453" s="42"/>
    </row>
    <row r="454" spans="9:15" ht="15.75" thickBot="1" x14ac:dyDescent="0.3">
      <c r="I454" s="45" t="s">
        <v>195</v>
      </c>
      <c r="J454" s="44">
        <v>8.3000000000000007</v>
      </c>
      <c r="K454" s="44">
        <v>7.15</v>
      </c>
      <c r="L454" s="44">
        <v>6.35</v>
      </c>
      <c r="M454" s="44">
        <v>5.85</v>
      </c>
      <c r="N454" s="44">
        <v>5.4</v>
      </c>
      <c r="O454" s="45"/>
    </row>
    <row r="455" spans="9:15" ht="15.75" thickBot="1" x14ac:dyDescent="0.3">
      <c r="I455" s="42" t="s">
        <v>196</v>
      </c>
      <c r="J455" s="41">
        <v>8.4</v>
      </c>
      <c r="K455" s="41">
        <v>7.25</v>
      </c>
      <c r="L455" s="41">
        <v>6.5</v>
      </c>
      <c r="M455" s="41">
        <v>5.95</v>
      </c>
      <c r="N455" s="41">
        <v>5.5</v>
      </c>
      <c r="O455" s="42"/>
    </row>
    <row r="456" spans="9:15" ht="15.75" thickBot="1" x14ac:dyDescent="0.3">
      <c r="I456" s="45" t="s">
        <v>197</v>
      </c>
      <c r="J456" s="44">
        <v>8.1999999999999993</v>
      </c>
      <c r="K456" s="44">
        <v>7.05</v>
      </c>
      <c r="L456" s="44">
        <v>6.3</v>
      </c>
      <c r="M456" s="44">
        <v>5.75</v>
      </c>
      <c r="N456" s="44">
        <v>5.3</v>
      </c>
      <c r="O456" s="45"/>
    </row>
    <row r="457" spans="9:15" ht="15.75" thickBot="1" x14ac:dyDescent="0.3">
      <c r="I457" s="42" t="s">
        <v>198</v>
      </c>
      <c r="J457" s="41">
        <v>8</v>
      </c>
      <c r="K457" s="41">
        <v>6.85</v>
      </c>
      <c r="L457" s="41">
        <v>6.1</v>
      </c>
      <c r="M457" s="41">
        <v>5.55</v>
      </c>
      <c r="N457" s="41">
        <v>5.0999999999999996</v>
      </c>
      <c r="O457" s="42"/>
    </row>
    <row r="458" spans="9:15" ht="15.75" thickBot="1" x14ac:dyDescent="0.3">
      <c r="I458" s="45" t="s">
        <v>199</v>
      </c>
      <c r="J458" s="44">
        <v>8.15</v>
      </c>
      <c r="K458" s="44">
        <v>7.05</v>
      </c>
      <c r="L458" s="44">
        <v>6.3</v>
      </c>
      <c r="M458" s="44">
        <v>5.75</v>
      </c>
      <c r="N458" s="44">
        <v>5.2</v>
      </c>
      <c r="O458" s="45"/>
    </row>
    <row r="459" spans="9:15" ht="15.75" thickBot="1" x14ac:dyDescent="0.3">
      <c r="I459" s="42" t="s">
        <v>200</v>
      </c>
      <c r="J459" s="41">
        <v>8.25</v>
      </c>
      <c r="K459" s="41">
        <v>7.25</v>
      </c>
      <c r="L459" s="41">
        <v>6.55</v>
      </c>
      <c r="M459" s="41">
        <v>5.9</v>
      </c>
      <c r="N459" s="41">
        <v>5.2</v>
      </c>
      <c r="O459" s="42"/>
    </row>
    <row r="460" spans="9:15" ht="15.75" thickBot="1" x14ac:dyDescent="0.3">
      <c r="I460" s="45" t="s">
        <v>201</v>
      </c>
      <c r="J460" s="44">
        <v>8.25</v>
      </c>
      <c r="K460" s="44">
        <v>7.25</v>
      </c>
      <c r="L460" s="44">
        <v>6.55</v>
      </c>
      <c r="M460" s="44">
        <v>6</v>
      </c>
      <c r="N460" s="44">
        <v>5.35</v>
      </c>
      <c r="O460" s="45"/>
    </row>
    <row r="461" spans="9:15" ht="15.75" thickBot="1" x14ac:dyDescent="0.3">
      <c r="I461" s="42" t="s">
        <v>202</v>
      </c>
      <c r="J461" s="41">
        <v>8.4499999999999993</v>
      </c>
      <c r="K461" s="41">
        <v>7.45</v>
      </c>
      <c r="L461" s="41">
        <v>6.75</v>
      </c>
      <c r="M461" s="41">
        <v>6.2</v>
      </c>
      <c r="N461" s="41">
        <v>5.65</v>
      </c>
      <c r="O461" s="42"/>
    </row>
    <row r="462" spans="9:15" ht="15.75" thickBot="1" x14ac:dyDescent="0.3">
      <c r="I462" s="45" t="s">
        <v>203</v>
      </c>
      <c r="J462" s="44">
        <v>8.65</v>
      </c>
      <c r="K462" s="44">
        <v>7.65</v>
      </c>
      <c r="L462" s="44">
        <v>6.95</v>
      </c>
      <c r="M462" s="44">
        <v>6.4</v>
      </c>
      <c r="N462" s="44">
        <v>5.85</v>
      </c>
      <c r="O462" s="45"/>
    </row>
    <row r="463" spans="9:15" ht="15.75" thickBot="1" x14ac:dyDescent="0.3">
      <c r="I463" s="42" t="s">
        <v>204</v>
      </c>
      <c r="J463" s="41">
        <v>8.75</v>
      </c>
      <c r="K463" s="41">
        <v>7.8</v>
      </c>
      <c r="L463" s="41">
        <v>7.05</v>
      </c>
      <c r="M463" s="41">
        <v>6.5</v>
      </c>
      <c r="N463" s="41">
        <v>6.05</v>
      </c>
      <c r="O463" s="42"/>
    </row>
    <row r="464" spans="9:15" ht="15.75" thickBot="1" x14ac:dyDescent="0.3">
      <c r="I464" s="45" t="s">
        <v>205</v>
      </c>
      <c r="J464" s="44">
        <v>8.9</v>
      </c>
      <c r="K464" s="44">
        <v>8</v>
      </c>
      <c r="L464" s="44">
        <v>7.3</v>
      </c>
      <c r="M464" s="44">
        <v>6.75</v>
      </c>
      <c r="N464" s="44">
        <v>6.25</v>
      </c>
      <c r="O464" s="45"/>
    </row>
    <row r="465" spans="9:15" ht="15.75" thickBot="1" x14ac:dyDescent="0.3">
      <c r="I465" s="42" t="s">
        <v>206</v>
      </c>
      <c r="J465" s="41">
        <v>9.1999999999999993</v>
      </c>
      <c r="K465" s="41">
        <v>8.25</v>
      </c>
      <c r="L465" s="41">
        <v>7.5</v>
      </c>
      <c r="M465" s="41">
        <v>6.9</v>
      </c>
      <c r="N465" s="41">
        <v>6.25</v>
      </c>
      <c r="O465" s="42"/>
    </row>
    <row r="466" spans="9:15" ht="15.75" thickBot="1" x14ac:dyDescent="0.3">
      <c r="I466" s="45" t="s">
        <v>207</v>
      </c>
      <c r="J466" s="44">
        <v>9.5</v>
      </c>
      <c r="K466" s="44">
        <v>8.5</v>
      </c>
      <c r="L466" s="44">
        <v>7.7</v>
      </c>
      <c r="M466" s="44">
        <v>7.1</v>
      </c>
      <c r="N466" s="44">
        <v>6.4</v>
      </c>
      <c r="O466" s="45"/>
    </row>
    <row r="467" spans="9:15" ht="15.75" thickBot="1" x14ac:dyDescent="0.3">
      <c r="I467" s="42" t="s">
        <v>208</v>
      </c>
      <c r="J467" s="41">
        <v>9.6</v>
      </c>
      <c r="K467" s="41">
        <v>8.8000000000000007</v>
      </c>
      <c r="L467" s="41">
        <v>7.9</v>
      </c>
      <c r="M467" s="41">
        <v>7.3</v>
      </c>
      <c r="N467" s="41">
        <v>6.6</v>
      </c>
      <c r="O467" s="42"/>
    </row>
    <row r="468" spans="9:15" ht="15.75" thickBot="1" x14ac:dyDescent="0.3">
      <c r="I468" s="45" t="s">
        <v>209</v>
      </c>
      <c r="J468" s="44">
        <v>9.6</v>
      </c>
      <c r="K468" s="44">
        <v>8.8000000000000007</v>
      </c>
      <c r="L468" s="44">
        <v>8.0500000000000007</v>
      </c>
      <c r="M468" s="44">
        <v>7.5</v>
      </c>
      <c r="N468" s="44">
        <v>6.8</v>
      </c>
      <c r="O468" s="45"/>
    </row>
    <row r="469" spans="9:15" ht="15.75" thickBot="1" x14ac:dyDescent="0.3">
      <c r="I469" s="42" t="s">
        <v>210</v>
      </c>
      <c r="J469" s="41">
        <v>9.85</v>
      </c>
      <c r="K469" s="41">
        <v>9</v>
      </c>
      <c r="L469" s="41">
        <v>8.25</v>
      </c>
      <c r="M469" s="41">
        <v>7.7</v>
      </c>
      <c r="N469" s="41">
        <v>6.95</v>
      </c>
      <c r="O469" s="42"/>
    </row>
    <row r="470" spans="9:15" ht="15.75" thickBot="1" x14ac:dyDescent="0.3">
      <c r="I470" s="45" t="s">
        <v>211</v>
      </c>
      <c r="J470" s="44">
        <v>9.85</v>
      </c>
      <c r="K470" s="44">
        <v>9.1999999999999993</v>
      </c>
      <c r="L470" s="44">
        <v>8.4499999999999993</v>
      </c>
      <c r="M470" s="44">
        <v>7.9</v>
      </c>
      <c r="N470" s="44">
        <v>7.15</v>
      </c>
      <c r="O470" s="45"/>
    </row>
    <row r="471" spans="9:15" ht="15.75" thickBot="1" x14ac:dyDescent="0.3">
      <c r="I471" s="42" t="s">
        <v>212</v>
      </c>
      <c r="J471" s="41">
        <v>9.6999999999999993</v>
      </c>
      <c r="K471" s="41">
        <v>9.0500000000000007</v>
      </c>
      <c r="L471" s="41">
        <v>8.3000000000000007</v>
      </c>
      <c r="M471" s="41">
        <v>7.75</v>
      </c>
      <c r="N471" s="41">
        <v>7.15</v>
      </c>
      <c r="O471" s="42"/>
    </row>
    <row r="472" spans="9:15" ht="15.75" thickBot="1" x14ac:dyDescent="0.3">
      <c r="I472" s="45" t="s">
        <v>213</v>
      </c>
      <c r="J472" s="44">
        <v>9.9499999999999993</v>
      </c>
      <c r="K472" s="44">
        <v>9.1999999999999993</v>
      </c>
      <c r="L472" s="44">
        <v>8.4</v>
      </c>
      <c r="M472" s="44">
        <v>7.9</v>
      </c>
      <c r="N472" s="44">
        <v>7.3</v>
      </c>
      <c r="O472" s="45"/>
    </row>
    <row r="473" spans="9:15" ht="15.75" thickBot="1" x14ac:dyDescent="0.3">
      <c r="I473" s="42" t="s">
        <v>214</v>
      </c>
      <c r="J473" s="41">
        <v>9.9499999999999993</v>
      </c>
      <c r="K473" s="41">
        <v>9.1999999999999993</v>
      </c>
      <c r="L473" s="41">
        <v>8.4</v>
      </c>
      <c r="M473" s="41">
        <v>7.9</v>
      </c>
      <c r="N473" s="41">
        <v>7.4</v>
      </c>
      <c r="O473" s="42"/>
    </row>
    <row r="474" spans="9:15" ht="15.75" thickBot="1" x14ac:dyDescent="0.3">
      <c r="I474" s="45" t="s">
        <v>215</v>
      </c>
      <c r="J474" s="44">
        <v>9.9499999999999993</v>
      </c>
      <c r="K474" s="44">
        <v>9.1999999999999993</v>
      </c>
      <c r="L474" s="44">
        <v>8.5</v>
      </c>
      <c r="M474" s="44">
        <v>8</v>
      </c>
      <c r="N474" s="44">
        <v>7.5</v>
      </c>
      <c r="O474" s="45"/>
    </row>
    <row r="475" spans="9:15" ht="15.75" thickBot="1" x14ac:dyDescent="0.3">
      <c r="I475" s="42" t="s">
        <v>216</v>
      </c>
      <c r="J475" s="41">
        <v>10.199999999999999</v>
      </c>
      <c r="K475" s="41">
        <v>9.4</v>
      </c>
      <c r="L475" s="41">
        <v>8.65</v>
      </c>
      <c r="M475" s="41">
        <v>8.1999999999999993</v>
      </c>
      <c r="N475" s="41">
        <v>7.7</v>
      </c>
      <c r="O475" s="42"/>
    </row>
    <row r="476" spans="9:15" ht="15.75" thickBot="1" x14ac:dyDescent="0.3">
      <c r="I476" s="45" t="s">
        <v>217</v>
      </c>
      <c r="J476" s="44">
        <v>9.9499999999999993</v>
      </c>
      <c r="K476" s="44">
        <v>9.15</v>
      </c>
      <c r="L476" s="44">
        <v>8.5</v>
      </c>
      <c r="M476" s="44">
        <v>8.1</v>
      </c>
      <c r="N476" s="44">
        <v>7.7</v>
      </c>
      <c r="O476" s="45"/>
    </row>
    <row r="477" spans="9:15" ht="15.75" thickBot="1" x14ac:dyDescent="0.3">
      <c r="I477" s="42" t="s">
        <v>218</v>
      </c>
      <c r="J477" s="41">
        <v>9.9499999999999993</v>
      </c>
      <c r="K477" s="41">
        <v>9.15</v>
      </c>
      <c r="L477" s="41">
        <v>8.5</v>
      </c>
      <c r="M477" s="41">
        <v>8.1</v>
      </c>
      <c r="N477" s="41">
        <v>7.7</v>
      </c>
      <c r="O477" s="42"/>
    </row>
    <row r="478" spans="9:15" ht="15.75" thickBot="1" x14ac:dyDescent="0.3">
      <c r="I478" s="45" t="s">
        <v>219</v>
      </c>
      <c r="J478" s="44">
        <v>10.050000000000001</v>
      </c>
      <c r="K478" s="44">
        <v>9.4</v>
      </c>
      <c r="L478" s="44">
        <v>8.6999999999999993</v>
      </c>
      <c r="M478" s="44">
        <v>8.3000000000000007</v>
      </c>
      <c r="N478" s="44">
        <v>7.9</v>
      </c>
      <c r="O478" s="45"/>
    </row>
    <row r="479" spans="9:15" ht="15.75" thickBot="1" x14ac:dyDescent="0.3">
      <c r="I479" s="42" t="s">
        <v>220</v>
      </c>
      <c r="J479" s="41">
        <v>10.050000000000001</v>
      </c>
      <c r="K479" s="41">
        <v>9.4</v>
      </c>
      <c r="L479" s="41">
        <v>8.6999999999999993</v>
      </c>
      <c r="M479" s="41">
        <v>8.3000000000000007</v>
      </c>
      <c r="N479" s="41">
        <v>7.9</v>
      </c>
      <c r="O479" s="42"/>
    </row>
    <row r="480" spans="9:15" ht="15.75" thickBot="1" x14ac:dyDescent="0.3">
      <c r="I480" s="45" t="s">
        <v>221</v>
      </c>
      <c r="J480" s="44">
        <v>10.15</v>
      </c>
      <c r="K480" s="44">
        <v>9.5</v>
      </c>
      <c r="L480" s="44">
        <v>9</v>
      </c>
      <c r="M480" s="44">
        <v>8.6</v>
      </c>
      <c r="N480" s="44">
        <v>8.1999999999999993</v>
      </c>
      <c r="O480" s="45"/>
    </row>
    <row r="481" spans="9:15" ht="15.75" thickBot="1" x14ac:dyDescent="0.3">
      <c r="I481" s="42" t="s">
        <v>222</v>
      </c>
      <c r="J481" s="41">
        <v>10.65</v>
      </c>
      <c r="K481" s="41">
        <v>9.65</v>
      </c>
      <c r="L481" s="41">
        <v>9.15</v>
      </c>
      <c r="M481" s="41">
        <v>8.75</v>
      </c>
      <c r="N481" s="41">
        <v>8.25</v>
      </c>
      <c r="O481" s="42"/>
    </row>
    <row r="482" spans="9:15" ht="15.75" thickBot="1" x14ac:dyDescent="0.3">
      <c r="I482" s="45" t="s">
        <v>223</v>
      </c>
      <c r="J482" s="44">
        <v>10.9</v>
      </c>
      <c r="K482" s="44">
        <v>9.9</v>
      </c>
      <c r="L482" s="44">
        <v>9.4</v>
      </c>
      <c r="M482" s="44">
        <v>9</v>
      </c>
      <c r="N482" s="44">
        <v>8.5</v>
      </c>
      <c r="O482" s="45"/>
    </row>
    <row r="483" spans="9:15" ht="15.75" thickBot="1" x14ac:dyDescent="0.3">
      <c r="I483" s="42" t="s">
        <v>224</v>
      </c>
      <c r="J483" s="41">
        <v>10.4</v>
      </c>
      <c r="K483" s="41">
        <v>9.5</v>
      </c>
      <c r="L483" s="41">
        <v>8.9</v>
      </c>
      <c r="M483" s="41">
        <v>8.75</v>
      </c>
      <c r="N483" s="41">
        <v>8.5</v>
      </c>
      <c r="O483" s="42"/>
    </row>
    <row r="484" spans="9:15" ht="15.75" thickBot="1" x14ac:dyDescent="0.3">
      <c r="I484" s="45" t="s">
        <v>225</v>
      </c>
      <c r="J484" s="44">
        <v>10.4</v>
      </c>
      <c r="K484" s="44">
        <v>9.5</v>
      </c>
      <c r="L484" s="44">
        <v>8.9</v>
      </c>
      <c r="M484" s="44">
        <v>8.75</v>
      </c>
      <c r="N484" s="44">
        <v>8.8000000000000007</v>
      </c>
      <c r="O484" s="45"/>
    </row>
    <row r="485" spans="9:15" ht="15.75" thickBot="1" x14ac:dyDescent="0.3">
      <c r="I485" s="42" t="s">
        <v>226</v>
      </c>
      <c r="J485" s="41">
        <v>10.6</v>
      </c>
      <c r="K485" s="41">
        <v>9.75</v>
      </c>
      <c r="L485" s="41">
        <v>9.15</v>
      </c>
      <c r="M485" s="41">
        <v>9</v>
      </c>
      <c r="N485" s="41">
        <v>8.8000000000000007</v>
      </c>
      <c r="O485" s="42"/>
    </row>
    <row r="486" spans="9:15" ht="15.75" thickBot="1" x14ac:dyDescent="0.3">
      <c r="I486" s="45" t="s">
        <v>227</v>
      </c>
      <c r="J486" s="44">
        <v>10.199999999999999</v>
      </c>
      <c r="K486" s="44">
        <v>9.65</v>
      </c>
      <c r="L486" s="44">
        <v>9.0500000000000007</v>
      </c>
      <c r="M486" s="44">
        <v>8.9</v>
      </c>
      <c r="N486" s="44">
        <v>8.8000000000000007</v>
      </c>
      <c r="O486" s="45"/>
    </row>
    <row r="487" spans="9:15" ht="15.75" thickBot="1" x14ac:dyDescent="0.3">
      <c r="I487" s="42" t="s">
        <v>228</v>
      </c>
      <c r="J487" s="41">
        <v>10.3</v>
      </c>
      <c r="K487" s="41">
        <v>9.85</v>
      </c>
      <c r="L487" s="41">
        <v>9.3000000000000007</v>
      </c>
      <c r="M487" s="41">
        <v>9.1999999999999993</v>
      </c>
      <c r="N487" s="41">
        <v>9.1</v>
      </c>
      <c r="O487" s="42"/>
    </row>
    <row r="488" spans="9:15" ht="15.75" thickBot="1" x14ac:dyDescent="0.3">
      <c r="I488" s="45" t="s">
        <v>229</v>
      </c>
      <c r="J488" s="44">
        <v>10</v>
      </c>
      <c r="K488" s="44">
        <v>9.5500000000000007</v>
      </c>
      <c r="L488" s="44">
        <v>9</v>
      </c>
      <c r="M488" s="44">
        <v>8.9</v>
      </c>
      <c r="N488" s="44">
        <v>8.9</v>
      </c>
      <c r="O488" s="45"/>
    </row>
    <row r="489" spans="9:15" ht="15.75" thickBot="1" x14ac:dyDescent="0.3">
      <c r="I489" s="42" t="s">
        <v>230</v>
      </c>
      <c r="J489" s="41">
        <v>9.75</v>
      </c>
      <c r="K489" s="41">
        <v>9.3000000000000007</v>
      </c>
      <c r="L489" s="41">
        <v>9</v>
      </c>
      <c r="M489" s="41">
        <v>8.9</v>
      </c>
      <c r="N489" s="41">
        <v>8.9</v>
      </c>
      <c r="O489" s="42"/>
    </row>
    <row r="490" spans="9:15" ht="15.75" thickBot="1" x14ac:dyDescent="0.3">
      <c r="I490" s="45" t="s">
        <v>231</v>
      </c>
      <c r="J490" s="44">
        <v>9.75</v>
      </c>
      <c r="K490" s="44">
        <v>9.4</v>
      </c>
      <c r="L490" s="44">
        <v>9.1</v>
      </c>
      <c r="M490" s="44">
        <v>9</v>
      </c>
      <c r="N490" s="44">
        <v>9</v>
      </c>
      <c r="O490" s="45"/>
    </row>
    <row r="491" spans="9:15" ht="15.75" thickBot="1" x14ac:dyDescent="0.3">
      <c r="I491" s="42" t="s">
        <v>232</v>
      </c>
      <c r="J491" s="41">
        <v>9.85</v>
      </c>
      <c r="K491" s="41">
        <v>9.5</v>
      </c>
      <c r="L491" s="41">
        <v>9.25</v>
      </c>
      <c r="M491" s="41">
        <v>9.1999999999999993</v>
      </c>
      <c r="N491" s="41">
        <v>9.1999999999999993</v>
      </c>
      <c r="O491" s="42"/>
    </row>
    <row r="492" spans="9:15" ht="15.75" thickBot="1" x14ac:dyDescent="0.3">
      <c r="I492" s="45" t="s">
        <v>233</v>
      </c>
      <c r="J492" s="44">
        <v>9.5500000000000007</v>
      </c>
      <c r="K492" s="44">
        <v>9.1999999999999993</v>
      </c>
      <c r="L492" s="44">
        <v>9.0500000000000007</v>
      </c>
      <c r="M492" s="44">
        <v>9</v>
      </c>
      <c r="N492" s="44">
        <v>9</v>
      </c>
      <c r="O492" s="45"/>
    </row>
    <row r="493" spans="9:15" ht="15.75" thickBot="1" x14ac:dyDescent="0.3">
      <c r="I493" s="42" t="s">
        <v>234</v>
      </c>
      <c r="J493" s="41">
        <v>9.3000000000000007</v>
      </c>
      <c r="K493" s="41">
        <v>8.9499999999999993</v>
      </c>
      <c r="L493" s="41">
        <v>8.8000000000000007</v>
      </c>
      <c r="M493" s="41">
        <v>8.75</v>
      </c>
      <c r="N493" s="41">
        <v>8.75</v>
      </c>
      <c r="O493" s="42"/>
    </row>
    <row r="494" spans="9:15" ht="15.75" thickBot="1" x14ac:dyDescent="0.3">
      <c r="I494" s="45" t="s">
        <v>235</v>
      </c>
      <c r="J494" s="44">
        <v>9.5500000000000007</v>
      </c>
      <c r="K494" s="44">
        <v>9.3000000000000007</v>
      </c>
      <c r="L494" s="44">
        <v>9.1999999999999993</v>
      </c>
      <c r="M494" s="44">
        <v>9.1999999999999993</v>
      </c>
      <c r="N494" s="44">
        <v>9.1999999999999993</v>
      </c>
      <c r="O494" s="45"/>
    </row>
    <row r="495" spans="9:15" ht="15.75" thickBot="1" x14ac:dyDescent="0.3">
      <c r="I495" s="42" t="s">
        <v>236</v>
      </c>
      <c r="J495" s="41">
        <v>9.5500000000000007</v>
      </c>
      <c r="K495" s="41">
        <v>9.4</v>
      </c>
      <c r="L495" s="41">
        <v>9.35</v>
      </c>
      <c r="M495" s="41">
        <v>9.35</v>
      </c>
      <c r="N495" s="41">
        <v>9.35</v>
      </c>
      <c r="O495" s="42"/>
    </row>
    <row r="496" spans="9:15" ht="15.75" thickBot="1" x14ac:dyDescent="0.3">
      <c r="I496" s="45" t="s">
        <v>237</v>
      </c>
      <c r="J496" s="44">
        <v>9.8000000000000007</v>
      </c>
      <c r="K496" s="44">
        <v>9.65</v>
      </c>
      <c r="L496" s="44">
        <v>9.6</v>
      </c>
      <c r="M496" s="44">
        <v>9.6</v>
      </c>
      <c r="N496" s="44">
        <v>9.6</v>
      </c>
      <c r="O496" s="45"/>
    </row>
    <row r="497" spans="9:15" ht="15.75" thickBot="1" x14ac:dyDescent="0.3">
      <c r="I497" s="42" t="s">
        <v>238</v>
      </c>
      <c r="J497" s="41">
        <v>9.9</v>
      </c>
      <c r="K497" s="41">
        <v>9.75</v>
      </c>
      <c r="L497" s="41">
        <v>9.75</v>
      </c>
      <c r="M497" s="41">
        <v>9.75</v>
      </c>
      <c r="N497" s="41">
        <v>9.75</v>
      </c>
      <c r="O497" s="42"/>
    </row>
    <row r="498" spans="9:15" ht="15.75" thickBot="1" x14ac:dyDescent="0.3">
      <c r="I498" s="45" t="s">
        <v>239</v>
      </c>
      <c r="J498" s="44">
        <v>10.3</v>
      </c>
      <c r="K498" s="44">
        <v>9.9499999999999993</v>
      </c>
      <c r="L498" s="44">
        <v>9.9</v>
      </c>
      <c r="M498" s="44">
        <v>9.85</v>
      </c>
      <c r="N498" s="44">
        <v>9.85</v>
      </c>
      <c r="O498" s="45"/>
    </row>
    <row r="499" spans="9:15" ht="15.75" thickBot="1" x14ac:dyDescent="0.3">
      <c r="I499" s="42" t="s">
        <v>240</v>
      </c>
      <c r="J499" s="41">
        <v>10.3</v>
      </c>
      <c r="K499" s="41">
        <v>10.050000000000001</v>
      </c>
      <c r="L499" s="41">
        <v>10</v>
      </c>
      <c r="M499" s="41">
        <v>9.9</v>
      </c>
      <c r="N499" s="41">
        <v>9.9</v>
      </c>
      <c r="O499" s="42"/>
    </row>
    <row r="500" spans="9:15" ht="15.75" thickBot="1" x14ac:dyDescent="0.3">
      <c r="I500" s="45" t="s">
        <v>241</v>
      </c>
      <c r="J500" s="44">
        <v>10.5</v>
      </c>
      <c r="K500" s="44">
        <v>10.25</v>
      </c>
      <c r="L500" s="44">
        <v>10.199999999999999</v>
      </c>
      <c r="M500" s="44">
        <v>10.1</v>
      </c>
      <c r="N500" s="44">
        <v>10.1</v>
      </c>
      <c r="O500" s="45"/>
    </row>
    <row r="501" spans="9:15" ht="15.75" thickBot="1" x14ac:dyDescent="0.3">
      <c r="I501" s="42" t="s">
        <v>242</v>
      </c>
      <c r="J501" s="41">
        <v>10.65</v>
      </c>
      <c r="K501" s="41">
        <v>10.4</v>
      </c>
      <c r="L501" s="41">
        <v>10.35</v>
      </c>
      <c r="M501" s="41">
        <v>10.25</v>
      </c>
      <c r="N501" s="41">
        <v>10.25</v>
      </c>
      <c r="O501" s="42"/>
    </row>
    <row r="502" spans="9:15" ht="15.75" thickBot="1" x14ac:dyDescent="0.3">
      <c r="I502" s="45" t="s">
        <v>243</v>
      </c>
      <c r="J502" s="44">
        <v>10.75</v>
      </c>
      <c r="K502" s="44">
        <v>10.6</v>
      </c>
      <c r="L502" s="44">
        <v>10.45</v>
      </c>
      <c r="M502" s="44">
        <v>10.35</v>
      </c>
      <c r="N502" s="44">
        <v>10.25</v>
      </c>
      <c r="O502" s="45"/>
    </row>
    <row r="503" spans="9:15" ht="15.75" thickBot="1" x14ac:dyDescent="0.3">
      <c r="I503" s="42" t="s">
        <v>244</v>
      </c>
      <c r="J503" s="41">
        <v>10.9</v>
      </c>
      <c r="K503" s="41">
        <v>10.85</v>
      </c>
      <c r="L503" s="41">
        <v>10.7</v>
      </c>
      <c r="M503" s="41">
        <v>10.6</v>
      </c>
      <c r="N503" s="41">
        <v>10.5</v>
      </c>
      <c r="O503" s="42"/>
    </row>
    <row r="504" spans="9:15" ht="15.75" thickBot="1" x14ac:dyDescent="0.3">
      <c r="I504" s="45" t="s">
        <v>245</v>
      </c>
      <c r="J504" s="44">
        <v>10.7</v>
      </c>
      <c r="K504" s="44">
        <v>10.4</v>
      </c>
      <c r="L504" s="44">
        <v>10.4</v>
      </c>
      <c r="M504" s="44">
        <v>10.3</v>
      </c>
      <c r="N504" s="44">
        <v>10.3</v>
      </c>
      <c r="O504" s="45"/>
    </row>
    <row r="505" spans="9:15" ht="15.75" thickBot="1" x14ac:dyDescent="0.3">
      <c r="I505" s="42" t="s">
        <v>246</v>
      </c>
      <c r="J505" s="41">
        <v>11</v>
      </c>
      <c r="K505" s="41">
        <v>10.6</v>
      </c>
      <c r="L505" s="41">
        <v>10.5</v>
      </c>
      <c r="M505" s="41">
        <v>10.45</v>
      </c>
      <c r="N505" s="41">
        <v>10.4</v>
      </c>
      <c r="O505" s="42"/>
    </row>
    <row r="506" spans="9:15" ht="15.75" thickBot="1" x14ac:dyDescent="0.3">
      <c r="I506" s="45" t="s">
        <v>247</v>
      </c>
      <c r="J506" s="44">
        <v>11.15</v>
      </c>
      <c r="K506" s="44">
        <v>10.7</v>
      </c>
      <c r="L506" s="44">
        <v>10.5</v>
      </c>
      <c r="M506" s="44">
        <v>10.45</v>
      </c>
      <c r="N506" s="44">
        <v>10.4</v>
      </c>
      <c r="O506" s="45"/>
    </row>
    <row r="507" spans="9:15" ht="15.75" thickBot="1" x14ac:dyDescent="0.3">
      <c r="I507" s="42" t="s">
        <v>248</v>
      </c>
      <c r="J507" s="41">
        <v>11.15</v>
      </c>
      <c r="K507" s="41">
        <v>10.9</v>
      </c>
      <c r="L507" s="41">
        <v>10.7</v>
      </c>
      <c r="M507" s="41">
        <v>10.65</v>
      </c>
      <c r="N507" s="41">
        <v>10.6</v>
      </c>
      <c r="O507" s="42"/>
    </row>
    <row r="508" spans="9:15" ht="15.75" thickBot="1" x14ac:dyDescent="0.3">
      <c r="I508" s="45" t="s">
        <v>249</v>
      </c>
      <c r="J508" s="44">
        <v>11.25</v>
      </c>
      <c r="K508" s="44">
        <v>11</v>
      </c>
      <c r="L508" s="44">
        <v>10.8</v>
      </c>
      <c r="M508" s="44">
        <v>10.75</v>
      </c>
      <c r="N508" s="44">
        <v>10.7</v>
      </c>
      <c r="O508" s="45"/>
    </row>
    <row r="509" spans="9:15" ht="15.75" thickBot="1" x14ac:dyDescent="0.3">
      <c r="I509" s="42" t="s">
        <v>250</v>
      </c>
      <c r="J509" s="41">
        <v>11.45</v>
      </c>
      <c r="K509" s="41">
        <v>11.1</v>
      </c>
      <c r="L509" s="41">
        <v>10.9</v>
      </c>
      <c r="M509" s="41">
        <v>10.8</v>
      </c>
      <c r="N509" s="41">
        <v>10.7</v>
      </c>
      <c r="O509" s="42"/>
    </row>
    <row r="510" spans="9:15" ht="15.75" thickBot="1" x14ac:dyDescent="0.3">
      <c r="I510" s="45" t="s">
        <v>251</v>
      </c>
      <c r="J510" s="44">
        <v>11.65</v>
      </c>
      <c r="K510" s="44">
        <v>11.3</v>
      </c>
      <c r="L510" s="44">
        <v>11.1</v>
      </c>
      <c r="M510" s="44">
        <v>11</v>
      </c>
      <c r="N510" s="44">
        <v>10.9</v>
      </c>
      <c r="O510" s="45"/>
    </row>
    <row r="511" spans="9:15" ht="15.75" thickBot="1" x14ac:dyDescent="0.3">
      <c r="I511" s="42" t="s">
        <v>252</v>
      </c>
      <c r="J511" s="41">
        <v>12</v>
      </c>
      <c r="K511" s="41">
        <v>11.65</v>
      </c>
      <c r="L511" s="41">
        <v>11.45</v>
      </c>
      <c r="M511" s="41">
        <v>11.35</v>
      </c>
      <c r="N511" s="41">
        <v>11</v>
      </c>
      <c r="O511" s="42"/>
    </row>
    <row r="512" spans="9:15" ht="15.75" thickBot="1" x14ac:dyDescent="0.3">
      <c r="I512" s="45" t="s">
        <v>253</v>
      </c>
      <c r="J512" s="44">
        <v>12.25</v>
      </c>
      <c r="K512" s="44">
        <v>11.9</v>
      </c>
      <c r="L512" s="44">
        <v>11.7</v>
      </c>
      <c r="M512" s="44">
        <v>11.6</v>
      </c>
      <c r="N512" s="44">
        <v>11.25</v>
      </c>
      <c r="O512" s="45"/>
    </row>
    <row r="513" spans="9:15" ht="15.75" thickBot="1" x14ac:dyDescent="0.3">
      <c r="I513" s="42" t="s">
        <v>254</v>
      </c>
      <c r="J513" s="41">
        <v>12</v>
      </c>
      <c r="K513" s="41">
        <v>11.65</v>
      </c>
      <c r="L513" s="41">
        <v>11.45</v>
      </c>
      <c r="M513" s="41">
        <v>11.35</v>
      </c>
      <c r="N513" s="41">
        <v>11</v>
      </c>
      <c r="O513" s="42"/>
    </row>
    <row r="514" spans="9:15" ht="15.75" thickBot="1" x14ac:dyDescent="0.3">
      <c r="I514" s="45" t="s">
        <v>255</v>
      </c>
      <c r="J514" s="44">
        <v>12</v>
      </c>
      <c r="K514" s="44">
        <v>11.5</v>
      </c>
      <c r="L514" s="44">
        <v>11.3</v>
      </c>
      <c r="M514" s="44">
        <v>11.1</v>
      </c>
      <c r="N514" s="44">
        <v>10.75</v>
      </c>
      <c r="O514" s="45"/>
    </row>
    <row r="515" spans="9:15" x14ac:dyDescent="0.25">
      <c r="I515" s="42" t="s">
        <v>256</v>
      </c>
      <c r="J515" s="41">
        <v>12</v>
      </c>
      <c r="K515" s="41">
        <v>11.5</v>
      </c>
      <c r="L515" s="41">
        <v>11.3</v>
      </c>
      <c r="M515" s="41">
        <v>11.1</v>
      </c>
      <c r="N515" s="41">
        <v>10.5</v>
      </c>
      <c r="O515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Kostnadstabell m.m.</vt:lpstr>
      <vt:lpstr>Fortsättning</vt:lpstr>
      <vt:lpstr>Övriga underlag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Våran Dator</dc:creator>
  <cp:lastModifiedBy>BRF Prästgården</cp:lastModifiedBy>
  <dcterms:created xsi:type="dcterms:W3CDTF">2015-08-13T16:41:22Z</dcterms:created>
  <dcterms:modified xsi:type="dcterms:W3CDTF">2015-10-19T18:57:13Z</dcterms:modified>
</cp:coreProperties>
</file>