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\\pahdc01\users\roger\Desktop\"/>
    </mc:Choice>
  </mc:AlternateContent>
  <xr:revisionPtr revIDLastSave="0" documentId="13_ncr:1_{1E0EDA81-4D06-49B2-975E-0C7A25FA3229}" xr6:coauthVersionLast="47" xr6:coauthVersionMax="47" xr10:uidLastSave="{00000000-0000-0000-0000-000000000000}"/>
  <bookViews>
    <workbookView xWindow="-120" yWindow="-120" windowWidth="29040" windowHeight="15720" tabRatio="788" activeTab="11" xr2:uid="{00000000-000D-0000-FFFF-FFFF00000000}"/>
  </bookViews>
  <sheets>
    <sheet name="Jan" sheetId="14" r:id="rId1"/>
    <sheet name="Feb" sheetId="35" r:id="rId2"/>
    <sheet name="Mar" sheetId="37" r:id="rId3"/>
    <sheet name="Apr" sheetId="38" r:id="rId4"/>
    <sheet name="Maj" sheetId="39" r:id="rId5"/>
    <sheet name="Jun" sheetId="40" r:id="rId6"/>
    <sheet name="Jul" sheetId="41" r:id="rId7"/>
    <sheet name="Aug" sheetId="42" r:id="rId8"/>
    <sheet name="Sep" sheetId="43" r:id="rId9"/>
    <sheet name="Okt" sheetId="44" r:id="rId10"/>
    <sheet name="Nov" sheetId="45" r:id="rId11"/>
    <sheet name="Dec" sheetId="46" r:id="rId12"/>
    <sheet name="Uppslagslista" sheetId="15" r:id="rId13"/>
  </sheets>
  <externalReferences>
    <externalReference r:id="rId14"/>
  </externalReferences>
  <definedNames>
    <definedName name="AprSun1">DATE(CalendarYear,4,1)-WEEKDAY(DATE(CalendarYear,4,1))+1</definedName>
    <definedName name="AugSun1">DATE(CalendarYear,8,1)-WEEKDAY(DATE(CalendarYear,8,1))+1</definedName>
    <definedName name="CalendarYear">Jan!$K$1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  <definedName name="_xlnm.Print_Area" localSheetId="0">Jan!$A$1:$H$14</definedName>
    <definedName name="Year">YearLookup[]</definedName>
    <definedName name="År">[1]!UppslagÅr[#Data]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1" l="1"/>
  <c r="F9" i="41"/>
  <c r="E5" i="42" l="1"/>
  <c r="F9" i="39" l="1"/>
  <c r="C13" i="46"/>
  <c r="B13" i="46"/>
  <c r="H11" i="46"/>
  <c r="G11" i="46"/>
  <c r="F11" i="46"/>
  <c r="E11" i="46"/>
  <c r="D11" i="46"/>
  <c r="C11" i="46"/>
  <c r="B11" i="46"/>
  <c r="H9" i="46"/>
  <c r="G9" i="46"/>
  <c r="F9" i="46"/>
  <c r="E9" i="46"/>
  <c r="D9" i="46"/>
  <c r="C9" i="46"/>
  <c r="B9" i="46"/>
  <c r="H7" i="46"/>
  <c r="G7" i="46"/>
  <c r="F7" i="46"/>
  <c r="E7" i="46"/>
  <c r="D7" i="46"/>
  <c r="C7" i="46"/>
  <c r="B7" i="46"/>
  <c r="H5" i="46"/>
  <c r="G5" i="46"/>
  <c r="F5" i="46"/>
  <c r="E5" i="46"/>
  <c r="D5" i="46"/>
  <c r="C5" i="46"/>
  <c r="B5" i="46"/>
  <c r="H3" i="46"/>
  <c r="G3" i="46"/>
  <c r="F3" i="46"/>
  <c r="E3" i="46"/>
  <c r="D3" i="46"/>
  <c r="C3" i="46"/>
  <c r="B3" i="46"/>
  <c r="B1" i="46"/>
  <c r="C13" i="45"/>
  <c r="B13" i="45"/>
  <c r="H11" i="45"/>
  <c r="G11" i="45"/>
  <c r="F11" i="45"/>
  <c r="E11" i="45"/>
  <c r="D11" i="45"/>
  <c r="C11" i="45"/>
  <c r="B11" i="45"/>
  <c r="H9" i="45"/>
  <c r="G9" i="45"/>
  <c r="F9" i="45"/>
  <c r="E9" i="45"/>
  <c r="D9" i="45"/>
  <c r="C9" i="45"/>
  <c r="B9" i="45"/>
  <c r="H7" i="45"/>
  <c r="G7" i="45"/>
  <c r="F7" i="45"/>
  <c r="E7" i="45"/>
  <c r="D7" i="45"/>
  <c r="C7" i="45"/>
  <c r="B7" i="45"/>
  <c r="H5" i="45"/>
  <c r="G5" i="45"/>
  <c r="F5" i="45"/>
  <c r="E5" i="45"/>
  <c r="D5" i="45"/>
  <c r="C5" i="45"/>
  <c r="B5" i="45"/>
  <c r="H3" i="45"/>
  <c r="G3" i="45"/>
  <c r="F3" i="45"/>
  <c r="E3" i="45"/>
  <c r="D3" i="45"/>
  <c r="C3" i="45"/>
  <c r="B3" i="45"/>
  <c r="B1" i="45"/>
  <c r="C13" i="44"/>
  <c r="B13" i="44"/>
  <c r="H3" i="44"/>
  <c r="G3" i="44"/>
  <c r="F3" i="44"/>
  <c r="E3" i="44"/>
  <c r="D3" i="44"/>
  <c r="C3" i="44"/>
  <c r="B3" i="44"/>
  <c r="B1" i="44"/>
  <c r="C13" i="43"/>
  <c r="B13" i="43"/>
  <c r="H3" i="43"/>
  <c r="G3" i="43"/>
  <c r="F3" i="43"/>
  <c r="E3" i="43"/>
  <c r="D3" i="43"/>
  <c r="C3" i="43"/>
  <c r="B3" i="43"/>
  <c r="B1" i="43"/>
  <c r="C13" i="42"/>
  <c r="B13" i="42"/>
  <c r="H11" i="42"/>
  <c r="G11" i="42"/>
  <c r="F11" i="42"/>
  <c r="E11" i="42"/>
  <c r="D11" i="42"/>
  <c r="C11" i="42"/>
  <c r="B11" i="42"/>
  <c r="H9" i="42"/>
  <c r="G9" i="42"/>
  <c r="F9" i="42"/>
  <c r="E9" i="42"/>
  <c r="D9" i="42"/>
  <c r="C9" i="42"/>
  <c r="B9" i="42"/>
  <c r="H7" i="42"/>
  <c r="G7" i="42"/>
  <c r="F7" i="42"/>
  <c r="E7" i="42"/>
  <c r="D7" i="42"/>
  <c r="C7" i="42"/>
  <c r="B7" i="42"/>
  <c r="H5" i="42"/>
  <c r="G5" i="42"/>
  <c r="F5" i="42"/>
  <c r="D5" i="42"/>
  <c r="C5" i="42"/>
  <c r="B5" i="42"/>
  <c r="H3" i="42"/>
  <c r="G3" i="42"/>
  <c r="F3" i="42"/>
  <c r="E3" i="42"/>
  <c r="D3" i="42"/>
  <c r="C3" i="42"/>
  <c r="B3" i="42"/>
  <c r="B1" i="42"/>
  <c r="C13" i="41"/>
  <c r="B13" i="41"/>
  <c r="H11" i="41"/>
  <c r="G11" i="41"/>
  <c r="F11" i="41"/>
  <c r="E11" i="41"/>
  <c r="D11" i="41"/>
  <c r="C11" i="41"/>
  <c r="B11" i="41"/>
  <c r="H9" i="41"/>
  <c r="G9" i="41"/>
  <c r="E9" i="41"/>
  <c r="D9" i="41"/>
  <c r="C9" i="41"/>
  <c r="B9" i="41"/>
  <c r="H7" i="41"/>
  <c r="G7" i="41"/>
  <c r="E7" i="41"/>
  <c r="D7" i="41"/>
  <c r="C7" i="41"/>
  <c r="B7" i="41"/>
  <c r="H5" i="41"/>
  <c r="G5" i="41"/>
  <c r="F5" i="41"/>
  <c r="E5" i="41"/>
  <c r="D5" i="41"/>
  <c r="C5" i="41"/>
  <c r="B5" i="41"/>
  <c r="H3" i="41"/>
  <c r="G3" i="41"/>
  <c r="F3" i="41"/>
  <c r="E3" i="41"/>
  <c r="D3" i="41"/>
  <c r="C3" i="41"/>
  <c r="B3" i="41"/>
  <c r="B1" i="41"/>
  <c r="C13" i="40"/>
  <c r="B13" i="40"/>
  <c r="H11" i="40"/>
  <c r="G11" i="40"/>
  <c r="F11" i="40"/>
  <c r="E11" i="40"/>
  <c r="D11" i="40"/>
  <c r="C11" i="40"/>
  <c r="B11" i="40"/>
  <c r="H9" i="40"/>
  <c r="G9" i="40"/>
  <c r="F9" i="40"/>
  <c r="E9" i="40"/>
  <c r="D9" i="40"/>
  <c r="C9" i="40"/>
  <c r="B9" i="40"/>
  <c r="H7" i="40"/>
  <c r="G7" i="40"/>
  <c r="F7" i="40"/>
  <c r="E7" i="40"/>
  <c r="D7" i="40"/>
  <c r="C7" i="40"/>
  <c r="B7" i="40"/>
  <c r="H5" i="40"/>
  <c r="G5" i="40"/>
  <c r="F5" i="40"/>
  <c r="E5" i="40"/>
  <c r="D5" i="40"/>
  <c r="C5" i="40"/>
  <c r="B5" i="40"/>
  <c r="H3" i="40"/>
  <c r="G3" i="40"/>
  <c r="F3" i="40"/>
  <c r="E3" i="40"/>
  <c r="D3" i="40"/>
  <c r="C3" i="40"/>
  <c r="B3" i="40"/>
  <c r="B1" i="40"/>
  <c r="C13" i="39"/>
  <c r="B13" i="39"/>
  <c r="H11" i="39"/>
  <c r="G11" i="39"/>
  <c r="F11" i="39"/>
  <c r="E11" i="39"/>
  <c r="D11" i="39"/>
  <c r="C11" i="39"/>
  <c r="B11" i="39"/>
  <c r="H9" i="39"/>
  <c r="G9" i="39"/>
  <c r="E9" i="39"/>
  <c r="D9" i="39"/>
  <c r="C9" i="39"/>
  <c r="B9" i="39"/>
  <c r="H7" i="39"/>
  <c r="G7" i="39"/>
  <c r="F7" i="39"/>
  <c r="E7" i="39"/>
  <c r="D7" i="39"/>
  <c r="C7" i="39"/>
  <c r="B7" i="39"/>
  <c r="H5" i="39"/>
  <c r="G5" i="39"/>
  <c r="F5" i="39"/>
  <c r="E5" i="39"/>
  <c r="D5" i="39"/>
  <c r="C5" i="39"/>
  <c r="B5" i="39"/>
  <c r="H3" i="39"/>
  <c r="G3" i="39"/>
  <c r="F3" i="39"/>
  <c r="E3" i="39"/>
  <c r="D3" i="39"/>
  <c r="C3" i="39"/>
  <c r="B3" i="39"/>
  <c r="B1" i="39"/>
  <c r="C13" i="38"/>
  <c r="B13" i="38"/>
  <c r="H11" i="38"/>
  <c r="G11" i="38"/>
  <c r="F11" i="38"/>
  <c r="E11" i="38"/>
  <c r="D11" i="38"/>
  <c r="C11" i="38"/>
  <c r="B11" i="38"/>
  <c r="H9" i="38"/>
  <c r="G9" i="38"/>
  <c r="F9" i="38"/>
  <c r="E9" i="38"/>
  <c r="D9" i="38"/>
  <c r="C9" i="38"/>
  <c r="B9" i="38"/>
  <c r="H7" i="38"/>
  <c r="G7" i="38"/>
  <c r="F7" i="38"/>
  <c r="E7" i="38"/>
  <c r="D7" i="38"/>
  <c r="C7" i="38"/>
  <c r="B7" i="38"/>
  <c r="H5" i="38"/>
  <c r="G5" i="38"/>
  <c r="F5" i="38"/>
  <c r="E5" i="38"/>
  <c r="D5" i="38"/>
  <c r="C5" i="38"/>
  <c r="B5" i="38"/>
  <c r="H3" i="38"/>
  <c r="G3" i="38"/>
  <c r="F3" i="38"/>
  <c r="E3" i="38"/>
  <c r="D3" i="38"/>
  <c r="C3" i="38"/>
  <c r="B3" i="38"/>
  <c r="B1" i="38"/>
  <c r="C13" i="37"/>
  <c r="B13" i="37"/>
  <c r="H11" i="37"/>
  <c r="G11" i="37"/>
  <c r="F11" i="37"/>
  <c r="E11" i="37"/>
  <c r="D11" i="37"/>
  <c r="C11" i="37"/>
  <c r="B11" i="37"/>
  <c r="H9" i="37"/>
  <c r="G9" i="37"/>
  <c r="F9" i="37"/>
  <c r="E9" i="37"/>
  <c r="D9" i="37"/>
  <c r="C9" i="37"/>
  <c r="B9" i="37"/>
  <c r="H7" i="37"/>
  <c r="G7" i="37"/>
  <c r="F7" i="37"/>
  <c r="E7" i="37"/>
  <c r="D7" i="37"/>
  <c r="C7" i="37"/>
  <c r="B7" i="37"/>
  <c r="H5" i="37"/>
  <c r="G5" i="37"/>
  <c r="F5" i="37"/>
  <c r="E5" i="37"/>
  <c r="D5" i="37"/>
  <c r="C5" i="37"/>
  <c r="B5" i="37"/>
  <c r="H3" i="37"/>
  <c r="G3" i="37"/>
  <c r="F3" i="37"/>
  <c r="E3" i="37"/>
  <c r="D3" i="37"/>
  <c r="C3" i="37"/>
  <c r="B3" i="37"/>
  <c r="B1" i="37"/>
  <c r="C13" i="35"/>
  <c r="B13" i="35"/>
  <c r="H11" i="35"/>
  <c r="G11" i="35"/>
  <c r="F11" i="35"/>
  <c r="E11" i="35"/>
  <c r="D11" i="35"/>
  <c r="C11" i="35"/>
  <c r="B11" i="35"/>
  <c r="H9" i="35"/>
  <c r="G9" i="35"/>
  <c r="F9" i="35"/>
  <c r="E9" i="35"/>
  <c r="D9" i="35"/>
  <c r="C9" i="35"/>
  <c r="B9" i="35"/>
  <c r="H7" i="35"/>
  <c r="G7" i="35"/>
  <c r="F7" i="35"/>
  <c r="E7" i="35"/>
  <c r="D7" i="35"/>
  <c r="C7" i="35"/>
  <c r="B7" i="35"/>
  <c r="H5" i="35"/>
  <c r="G5" i="35"/>
  <c r="F5" i="35"/>
  <c r="E5" i="35"/>
  <c r="D5" i="35"/>
  <c r="C5" i="35"/>
  <c r="B5" i="35"/>
  <c r="H3" i="35"/>
  <c r="G3" i="35"/>
  <c r="F3" i="35"/>
  <c r="E3" i="35"/>
  <c r="D3" i="35"/>
  <c r="C3" i="35"/>
  <c r="B3" i="35"/>
  <c r="B1" i="35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D5" i="14"/>
  <c r="C5" i="14"/>
  <c r="B5" i="14"/>
  <c r="E11" i="14"/>
  <c r="D11" i="14"/>
  <c r="F11" i="14"/>
  <c r="G11" i="14"/>
  <c r="H11" i="14"/>
  <c r="B13" i="14"/>
  <c r="C13" i="14"/>
  <c r="H3" i="14"/>
  <c r="G3" i="14"/>
  <c r="B3" i="14"/>
  <c r="C3" i="14"/>
  <c r="D3" i="14"/>
  <c r="F3" i="14"/>
  <c r="E3" i="14"/>
  <c r="B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 </author>
  </authors>
  <commentList>
    <comment ref="C4" authorId="0" shapeId="0" xr:uid="{00000000-0006-0000-0C00-000001000000}">
      <text>
        <r>
          <rPr>
            <b/>
            <sz val="9"/>
            <color indexed="81"/>
            <rFont val="Geneva"/>
          </rPr>
          <t>Den här listan är de alternativ som visas i listan med år på bladet Jan. Om du vill lägga till fler år börjar du skriva i cellen direkt nedanför den sista befintliga posten, så utökas listan automatiskt.</t>
        </r>
      </text>
    </comment>
  </commentList>
</comments>
</file>

<file path=xl/sharedStrings.xml><?xml version="1.0" encoding="utf-8"?>
<sst xmlns="http://schemas.openxmlformats.org/spreadsheetml/2006/main" count="453" uniqueCount="14">
  <si>
    <t>Välj år:</t>
  </si>
  <si>
    <t>måndag</t>
  </si>
  <si>
    <t>tisdag</t>
  </si>
  <si>
    <t>onsdag</t>
  </si>
  <si>
    <t>torsdag</t>
  </si>
  <si>
    <t>fredag</t>
  </si>
  <si>
    <t>lördag</t>
  </si>
  <si>
    <t>söndag</t>
  </si>
  <si>
    <t>Anteckningar:</t>
  </si>
  <si>
    <t>År</t>
  </si>
  <si>
    <t>OBS! Din bokning är inte giltig förrän den är bekräftad från fastighetskontoret. Förvaltningen för in nya bokningar och uppdaterar kalendern kontinuerligt.</t>
  </si>
  <si>
    <t>Bokad</t>
  </si>
  <si>
    <t>Ledig till kl 12. Bokad från kl 14.</t>
  </si>
  <si>
    <t>Bokad till kl 12. Ledig från kl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</si>
</sst>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3">
    <font>
      <sz val="11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9"/>
      <color indexed="81"/>
      <name val="Geneva"/>
    </font>
    <font>
      <sz val="10"/>
      <color indexed="63"/>
      <name val="Century Gothic"/>
      <family val="2"/>
      <scheme val="minor"/>
    </font>
    <font>
      <sz val="8"/>
      <name val="Century Gothic"/>
      <family val="2"/>
      <scheme val="minor"/>
    </font>
    <font>
      <sz val="11"/>
      <name val="Arial"/>
      <family val="2"/>
    </font>
    <font>
      <u/>
      <sz val="11"/>
      <color theme="10"/>
      <name val="Century Gothic"/>
      <family val="2"/>
      <scheme val="minor"/>
    </font>
    <font>
      <u/>
      <sz val="11"/>
      <color theme="11"/>
      <name val="Century Gothic"/>
      <family val="2"/>
      <scheme val="minor"/>
    </font>
    <font>
      <sz val="11"/>
      <name val="Century Gothic"/>
      <family val="2"/>
      <scheme val="minor"/>
    </font>
    <font>
      <sz val="10"/>
      <name val="Century Gothic"/>
      <family val="2"/>
    </font>
    <font>
      <sz val="11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name val="Century Gothic"/>
      <family val="2"/>
    </font>
    <font>
      <sz val="11"/>
      <name val="Calibri"/>
      <family val="2"/>
    </font>
    <font>
      <sz val="11"/>
      <color rgb="FF006100"/>
      <name val="Century Gothic"/>
      <family val="2"/>
      <scheme val="minor"/>
    </font>
    <font>
      <b/>
      <sz val="11"/>
      <color rgb="FFFF0000"/>
      <name val="Century Gothic"/>
      <family val="2"/>
      <scheme val="minor"/>
    </font>
    <font>
      <sz val="11"/>
      <color rgb="FFC0000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/>
      <top style="medium">
        <color theme="4" tint="-0.2499465926084170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</borders>
  <cellStyleXfs count="16">
    <xf numFmtId="0" fontId="0" fillId="0" borderId="0"/>
    <xf numFmtId="0" fontId="9" fillId="3" borderId="0" applyNumberFormat="0" applyBorder="0" applyAlignment="0" applyProtection="0"/>
    <xf numFmtId="0" fontId="7" fillId="0" borderId="0" applyNumberFormat="0" applyFill="0" applyAlignment="0" applyProtection="0"/>
    <xf numFmtId="0" fontId="5" fillId="4" borderId="3" applyNumberFormat="0" applyAlignment="0" applyProtection="0"/>
    <xf numFmtId="0" fontId="6" fillId="5" borderId="4" applyNumberForma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65" fontId="0" fillId="0" borderId="3" xfId="0" applyNumberForma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5" fillId="4" borderId="5" xfId="3" applyBorder="1" applyAlignment="1">
      <alignment horizontal="center" vertical="center"/>
    </xf>
    <xf numFmtId="0" fontId="5" fillId="4" borderId="6" xfId="3" applyBorder="1" applyAlignment="1">
      <alignment horizontal="center" vertical="center"/>
    </xf>
    <xf numFmtId="0" fontId="5" fillId="4" borderId="7" xfId="3" applyBorder="1" applyAlignment="1">
      <alignment horizontal="center" vertical="center"/>
    </xf>
    <xf numFmtId="165" fontId="0" fillId="0" borderId="8" xfId="0" applyNumberFormat="1" applyBorder="1" applyAlignment="1">
      <alignment horizontal="left" vertical="center" wrapText="1" indent="1"/>
    </xf>
    <xf numFmtId="165" fontId="0" fillId="0" borderId="9" xfId="0" applyNumberForma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5" fillId="4" borderId="17" xfId="3" applyBorder="1" applyAlignment="1">
      <alignment horizontal="center" vertical="center"/>
    </xf>
    <xf numFmtId="0" fontId="11" fillId="0" borderId="0" xfId="0" applyFont="1"/>
    <xf numFmtId="0" fontId="14" fillId="2" borderId="0" xfId="0" applyFont="1" applyFill="1"/>
    <xf numFmtId="0" fontId="15" fillId="0" borderId="0" xfId="0" applyFont="1"/>
    <xf numFmtId="165" fontId="14" fillId="0" borderId="8" xfId="0" applyNumberFormat="1" applyFont="1" applyBorder="1" applyAlignment="1">
      <alignment horizontal="left" vertical="center" wrapText="1" indent="1"/>
    </xf>
    <xf numFmtId="165" fontId="14" fillId="0" borderId="3" xfId="0" applyNumberFormat="1" applyFont="1" applyBorder="1" applyAlignment="1">
      <alignment horizontal="left" vertical="center" wrapText="1" indent="1"/>
    </xf>
    <xf numFmtId="165" fontId="14" fillId="0" borderId="9" xfId="0" applyNumberFormat="1" applyFont="1" applyBorder="1" applyAlignment="1">
      <alignment horizontal="left" vertical="center" wrapText="1" indent="1"/>
    </xf>
    <xf numFmtId="0" fontId="14" fillId="0" borderId="0" xfId="0" applyFont="1"/>
    <xf numFmtId="0" fontId="16" fillId="2" borderId="0" xfId="0" applyFont="1" applyFill="1"/>
    <xf numFmtId="0" fontId="17" fillId="3" borderId="1" xfId="1" applyFont="1" applyBorder="1" applyAlignment="1">
      <alignment horizontal="right" vertical="center" wrapText="1"/>
    </xf>
    <xf numFmtId="0" fontId="17" fillId="3" borderId="2" xfId="1" applyFont="1" applyBorder="1" applyAlignment="1">
      <alignment vertical="center"/>
    </xf>
    <xf numFmtId="0" fontId="18" fillId="0" borderId="0" xfId="0" applyFont="1"/>
    <xf numFmtId="0" fontId="16" fillId="0" borderId="0" xfId="0" applyFont="1"/>
    <xf numFmtId="0" fontId="19" fillId="0" borderId="0" xfId="0" applyFont="1" applyAlignment="1">
      <alignment wrapText="1"/>
    </xf>
    <xf numFmtId="0" fontId="1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5" fillId="4" borderId="5" xfId="3" applyBorder="1" applyAlignment="1">
      <alignment horizontal="center" vertical="center" wrapText="1"/>
    </xf>
    <xf numFmtId="0" fontId="5" fillId="4" borderId="6" xfId="3" applyBorder="1" applyAlignment="1">
      <alignment horizontal="center" vertical="center" wrapText="1"/>
    </xf>
    <xf numFmtId="0" fontId="5" fillId="4" borderId="17" xfId="3" applyBorder="1" applyAlignment="1">
      <alignment horizontal="center" vertical="center" wrapText="1"/>
    </xf>
    <xf numFmtId="0" fontId="5" fillId="4" borderId="7" xfId="3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0" fillId="6" borderId="3" xfId="15" applyBorder="1" applyAlignment="1">
      <alignment horizontal="left" vertical="center" wrapText="1" indent="1"/>
    </xf>
    <xf numFmtId="0" fontId="20" fillId="6" borderId="9" xfId="15" applyBorder="1" applyAlignment="1">
      <alignment horizontal="left" vertical="center" wrapText="1" indent="1"/>
    </xf>
    <xf numFmtId="0" fontId="20" fillId="6" borderId="8" xfId="15" applyBorder="1" applyAlignment="1">
      <alignment horizontal="left" vertical="center" wrapText="1" indent="1"/>
    </xf>
    <xf numFmtId="0" fontId="20" fillId="6" borderId="0" xfId="15"/>
    <xf numFmtId="0" fontId="20" fillId="7" borderId="3" xfId="15" applyFill="1" applyBorder="1" applyAlignment="1">
      <alignment horizontal="left" vertical="center" wrapText="1" indent="1"/>
    </xf>
    <xf numFmtId="0" fontId="22" fillId="8" borderId="3" xfId="15" applyFont="1" applyFill="1" applyBorder="1" applyAlignment="1">
      <alignment horizontal="left" vertical="center" wrapText="1" indent="1"/>
    </xf>
    <xf numFmtId="164" fontId="7" fillId="2" borderId="0" xfId="2" applyNumberFormat="1" applyFill="1" applyAlignment="1">
      <alignment horizontal="center" vertical="center" wrapText="1"/>
    </xf>
    <xf numFmtId="0" fontId="21" fillId="4" borderId="14" xfId="3" applyFont="1" applyBorder="1" applyAlignment="1">
      <alignment horizontal="left" vertical="center" wrapText="1"/>
    </xf>
    <xf numFmtId="0" fontId="5" fillId="4" borderId="15" xfId="3" applyBorder="1" applyAlignment="1">
      <alignment horizontal="left" vertical="center" wrapText="1"/>
    </xf>
    <xf numFmtId="0" fontId="5" fillId="4" borderId="16" xfId="3" applyBorder="1" applyAlignment="1">
      <alignment horizontal="left" vertical="center" wrapText="1"/>
    </xf>
    <xf numFmtId="165" fontId="5" fillId="4" borderId="18" xfId="3" applyNumberFormat="1" applyBorder="1" applyAlignment="1">
      <alignment horizontal="left" vertical="center" wrapText="1"/>
    </xf>
    <xf numFmtId="165" fontId="5" fillId="4" borderId="19" xfId="3" applyNumberFormat="1" applyBorder="1" applyAlignment="1">
      <alignment horizontal="left" vertical="center" wrapText="1"/>
    </xf>
    <xf numFmtId="165" fontId="5" fillId="4" borderId="20" xfId="3" applyNumberFormat="1" applyBorder="1" applyAlignment="1">
      <alignment horizontal="left" vertical="center" wrapText="1"/>
    </xf>
    <xf numFmtId="164" fontId="7" fillId="2" borderId="0" xfId="2" applyNumberFormat="1" applyFill="1" applyAlignment="1">
      <alignment horizontal="center" vertical="center"/>
    </xf>
    <xf numFmtId="0" fontId="21" fillId="4" borderId="12" xfId="3" applyFont="1" applyBorder="1" applyAlignment="1">
      <alignment horizontal="center" vertical="center" wrapText="1"/>
    </xf>
    <xf numFmtId="0" fontId="5" fillId="4" borderId="11" xfId="3" applyBorder="1" applyAlignment="1">
      <alignment horizontal="center" vertical="center" wrapText="1"/>
    </xf>
    <xf numFmtId="0" fontId="5" fillId="4" borderId="13" xfId="3" applyBorder="1" applyAlignment="1">
      <alignment horizontal="center" vertical="center" wrapText="1"/>
    </xf>
  </cellXfs>
  <cellStyles count="16">
    <cellStyle name="40 % - Dekorfärg1" xfId="1" builtinId="31" customBuiltin="1"/>
    <cellStyle name="Bra" xfId="15" builtinId="26"/>
    <cellStyle name="Dekorfärg1" xfId="3" builtinId="29" customBuiltin="1"/>
    <cellStyle name="Dekorfärg5" xfId="4" builtinId="45" customBuiltin="1"/>
    <cellStyle name="Följd hyperlänk" xfId="14" builtinId="9" hidden="1"/>
    <cellStyle name="Följd hyperlänk" xfId="10" builtinId="9" hidden="1"/>
    <cellStyle name="Följd hyperlänk" xfId="12" builtinId="9" hidden="1"/>
    <cellStyle name="Följd hyperlänk" xfId="8" builtinId="9" hidden="1"/>
    <cellStyle name="Följd hyperlänk" xfId="6" builtinId="9" hidden="1"/>
    <cellStyle name="Hyperlänk" xfId="9" builtinId="8" hidden="1"/>
    <cellStyle name="Hyperlänk" xfId="11" builtinId="8" hidden="1"/>
    <cellStyle name="Hyperlänk" xfId="13" builtinId="8" hidden="1"/>
    <cellStyle name="Hyperlänk" xfId="7" builtinId="8" hidden="1"/>
    <cellStyle name="Hyperlänk" xfId="5" builtinId="8" hidden="1"/>
    <cellStyle name="Normal" xfId="0" builtinId="0" customBuiltin="1"/>
    <cellStyle name="Rubrik 1" xfId="2" builtinId="16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dcasten\Documents\Multi-Page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-Page Calendar1"/>
      <sheetName val="Multi-Page%20Calendar1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ookup" displayName="YearLookup" ref="A1:A13" totalsRowShown="0" headerRowDxfId="0">
  <autoFilter ref="A1:A13" xr:uid="{00000000-0009-0000-0100-000001000000}"/>
  <tableColumns count="1">
    <tableColumn id="1" xr3:uid="{00000000-0010-0000-0000-000001000000}" name="År"/>
  </tableColumns>
  <tableStyleInfo name="TableStyleLight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showGridLines="0" workbookViewId="0">
      <selection activeCell="D8" sqref="D8"/>
    </sheetView>
  </sheetViews>
  <sheetFormatPr defaultColWidth="8.75" defaultRowHeight="16.5"/>
  <cols>
    <col min="1" max="1" width="2.375" style="24" customWidth="1"/>
    <col min="2" max="8" width="17.625" style="28" customWidth="1"/>
    <col min="9" max="9" width="8.75" style="28"/>
    <col min="10" max="11" width="15.625" style="28" customWidth="1"/>
    <col min="12" max="16384" width="8.75" style="28"/>
  </cols>
  <sheetData>
    <row r="1" spans="1:12" s="24" customFormat="1" ht="59.25" customHeight="1">
      <c r="A1" s="30"/>
      <c r="B1" s="44">
        <f>DATE(CalendarYear,1,1)</f>
        <v>45658</v>
      </c>
      <c r="C1" s="44"/>
      <c r="D1" s="44"/>
      <c r="E1" s="44"/>
      <c r="F1" s="44"/>
      <c r="G1" s="44"/>
      <c r="H1" s="44"/>
      <c r="I1" s="30"/>
      <c r="J1" s="25" t="s">
        <v>0</v>
      </c>
      <c r="K1" s="26">
        <v>2025</v>
      </c>
      <c r="L1" s="18"/>
    </row>
    <row r="2" spans="1:12" s="27" customFormat="1" ht="21.75" customHeight="1">
      <c r="A2" s="31"/>
      <c r="B2" s="32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5" t="s">
        <v>7</v>
      </c>
      <c r="I2" s="36"/>
      <c r="J2" s="3"/>
      <c r="K2" s="3"/>
      <c r="L2" s="3"/>
    </row>
    <row r="3" spans="1:12" ht="14.1" customHeight="1">
      <c r="A3" s="30"/>
      <c r="B3" s="20" t="str">
        <f>IF(DAY(JanSun1)=1,"",IF(AND(YEAR(JanSun1+1)=CalendarYear,MONTH(JanSun1+1)=1),JanSun1+1,""))</f>
        <v/>
      </c>
      <c r="C3" s="21" t="str">
        <f>IF(DAY(JanSun1)=1,"",IF(AND(YEAR(JanSun1+2)=CalendarYear,MONTH(JanSun1+2)=1),JanSun1+2,""))</f>
        <v/>
      </c>
      <c r="D3" s="21">
        <f>IF(DAY(JanSun1)=1,"",IF(AND(YEAR(JanSun1+3)=CalendarYear,MONTH(JanSun1+3)=1),JanSun1+3,""))</f>
        <v>45658</v>
      </c>
      <c r="E3" s="21">
        <f>IF(DAY(JanSun1)=1,"",IF(AND(YEAR(JanSun1+4)=CalendarYear,MONTH(JanSun1+4)=1),JanSun1+4,""))</f>
        <v>45659</v>
      </c>
      <c r="F3" s="21">
        <f>IF(DAY(JanSun1)=1,"",IF(AND(YEAR(JanSun1+5)=CalendarYear,MONTH(JanSun1+5)=1),JanSun1+5,""))</f>
        <v>45660</v>
      </c>
      <c r="G3" s="21">
        <f>IF(DAY(JanSun1)=1,"",IF(AND(YEAR(JanSun1+6)=CalendarYear,MONTH(JanSun1+6)=1),JanSun1+6,""))</f>
        <v>45661</v>
      </c>
      <c r="H3" s="22">
        <f>IF(DAY(JanSun1)=1,IF(AND(YEAR(JanSun1)=CalendarYear,MONTH(JanSun1)=1),JanSun1,""),IF(AND(YEAR(JanSun1+7)=CalendarYear,MONTH(JanSun1+7)=1),JanSun1+7,""))</f>
        <v>45662</v>
      </c>
      <c r="I3" s="37"/>
      <c r="J3" s="23"/>
      <c r="K3" s="23"/>
      <c r="L3" s="23"/>
    </row>
    <row r="4" spans="1:12" ht="57.95" customHeight="1">
      <c r="A4" s="30"/>
      <c r="B4" s="14"/>
      <c r="C4" s="29"/>
      <c r="D4" s="43" t="s">
        <v>11</v>
      </c>
      <c r="E4" s="43" t="s">
        <v>11</v>
      </c>
      <c r="F4" s="43" t="s">
        <v>11</v>
      </c>
      <c r="G4" s="43" t="s">
        <v>11</v>
      </c>
      <c r="H4" s="43" t="s">
        <v>11</v>
      </c>
      <c r="I4" s="37"/>
      <c r="J4" s="23"/>
      <c r="K4" s="23"/>
      <c r="L4" s="23"/>
    </row>
    <row r="5" spans="1:12" ht="14.1" customHeight="1">
      <c r="A5" s="30"/>
      <c r="B5" s="20">
        <f>IF(DAY(JanSun1)=1,IF(AND(YEAR(JanSun1+1)=CalendarYear,MONTH(JanSun1+1)=1),JanSun1+1,""),IF(AND(YEAR(JanSun1+8)=CalendarYear,MONTH(JanSun1+8)=1),JanSun1+8,""))</f>
        <v>45663</v>
      </c>
      <c r="C5" s="21">
        <f>IF(DAY(JanSun1)=1,IF(AND(YEAR(JanSun1+2)=CalendarYear,MONTH(JanSun1+2)=1),JanSun1+2,""),IF(AND(YEAR(JanSun1+9)=CalendarYear,MONTH(JanSun1+9)=1),JanSun1+9,""))</f>
        <v>45664</v>
      </c>
      <c r="D5" s="21">
        <f>IF(DAY(JanSun1)=1,IF(AND(YEAR(JanSun1+3)=CalendarYear,MONTH(JanSun1+3)=1),JanSun1+3,""),IF(AND(YEAR(JanSun1+10)=CalendarYear,MONTH(JanSun1+10)=1),JanSun1+10,""))</f>
        <v>45665</v>
      </c>
      <c r="E5" s="21"/>
      <c r="F5" s="21">
        <f>IF(DAY(JanSun1)=1,IF(AND(YEAR(JanSun1+5)=CalendarYear,MONTH(JanSun1+5)=1),JanSun1+5,""),IF(AND(YEAR(JanSun1+12)=CalendarYear,MONTH(JanSun1+12)=1),JanSun1+12,""))</f>
        <v>45667</v>
      </c>
      <c r="G5" s="21">
        <f>IF(DAY(JanSun1)=1,IF(AND(YEAR(JanSun1+6)=CalendarYear,MONTH(JanSun1+6)=1),JanSun1+6,""),IF(AND(YEAR(JanSun1+13)=CalendarYear,MONTH(JanSun1+13)=1),JanSun1+13,""))</f>
        <v>45668</v>
      </c>
      <c r="H5" s="22">
        <f>IF(DAY(JanSun1)=1,IF(AND(YEAR(JanSun1+7)=CalendarYear,MONTH(JanSun1+7)=1),JanSun1+7,""),IF(AND(YEAR(JanSun1+14)=CalendarYear,MONTH(JanSun1+14)=1),JanSun1+14,""))</f>
        <v>45669</v>
      </c>
      <c r="I5" s="37"/>
      <c r="J5" s="23"/>
      <c r="K5" s="23"/>
      <c r="L5" s="23"/>
    </row>
    <row r="6" spans="1:12" ht="57.95" customHeight="1">
      <c r="A6" s="30"/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2" t="s">
        <v>13</v>
      </c>
      <c r="I6" s="37"/>
      <c r="J6" s="23"/>
      <c r="K6" s="23"/>
      <c r="L6" s="23"/>
    </row>
    <row r="7" spans="1:12" ht="14.1" customHeight="1">
      <c r="A7" s="30"/>
      <c r="B7" s="20">
        <f>IF(DAY(JanSun1)=1,IF(AND(YEAR(JanSun1+8)=CalendarYear,MONTH(JanSun1+8)=1),JanSun1+8,""),IF(AND(YEAR(JanSun1+15)=CalendarYear,MONTH(JanSun1+15)=1),JanSun1+15,""))</f>
        <v>45670</v>
      </c>
      <c r="C7" s="21">
        <f>IF(DAY(JanSun1)=1,IF(AND(YEAR(JanSun1+9)=CalendarYear,MONTH(JanSun1+9)=1),JanSun1+9,""),IF(AND(YEAR(JanSun1+16)=CalendarYear,MONTH(JanSun1+16)=1),JanSun1+16,""))</f>
        <v>45671</v>
      </c>
      <c r="D7" s="21">
        <f>IF(DAY(JanSun1)=1,IF(AND(YEAR(JanSun1+10)=CalendarYear,MONTH(JanSun1+10)=1),JanSun1+10,""),IF(AND(YEAR(JanSun1+17)=CalendarYear,MONTH(JanSun1+17)=1),JanSun1+17,""))</f>
        <v>45672</v>
      </c>
      <c r="E7" s="21">
        <f>IF(DAY(JanSun1)=1,IF(AND(YEAR(JanSun1+11)=CalendarYear,MONTH(JanSun1+11)=1),JanSun1+11,""),IF(AND(YEAR(JanSun1+18)=CalendarYear,MONTH(JanSun1+18)=1),JanSun1+18,""))</f>
        <v>45673</v>
      </c>
      <c r="F7" s="21">
        <f>IF(DAY(JanSun1)=1,IF(AND(YEAR(JanSun1+12)=CalendarYear,MONTH(JanSun1+12)=1),JanSun1+12,""),IF(AND(YEAR(JanSun1+19)=CalendarYear,MONTH(JanSun1+19)=1),JanSun1+19,""))</f>
        <v>45674</v>
      </c>
      <c r="G7" s="21">
        <f>IF(DAY(JanSun1)=1,IF(AND(YEAR(JanSun1+13)=CalendarYear,MONTH(JanSun1+13)=1),JanSun1+13,""),IF(AND(YEAR(JanSun1+20)=CalendarYear,MONTH(JanSun1+20)=1),JanSun1+20,""))</f>
        <v>45675</v>
      </c>
      <c r="H7" s="22">
        <f>IF(DAY(JanSun1)=1,IF(AND(YEAR(JanSun1+14)=CalendarYear,MONTH(JanSun1+14)=1),JanSun1+14,""),IF(AND(YEAR(JanSun1+21)=CalendarYear,MONTH(JanSun1+21)=1),JanSun1+21,""))</f>
        <v>45676</v>
      </c>
      <c r="I7" s="37"/>
      <c r="J7" s="23"/>
      <c r="K7" s="23"/>
      <c r="L7" s="23"/>
    </row>
    <row r="8" spans="1:12" ht="57.95" customHeight="1">
      <c r="A8" s="30"/>
      <c r="B8" s="40"/>
      <c r="C8" s="38"/>
      <c r="D8" s="42" t="s">
        <v>12</v>
      </c>
      <c r="E8" s="43" t="s">
        <v>11</v>
      </c>
      <c r="F8" s="43" t="s">
        <v>11</v>
      </c>
      <c r="G8" s="43" t="s">
        <v>11</v>
      </c>
      <c r="H8" s="43" t="s">
        <v>11</v>
      </c>
      <c r="I8" s="37"/>
      <c r="J8" s="23"/>
      <c r="K8" s="23"/>
      <c r="L8" s="23"/>
    </row>
    <row r="9" spans="1:12" ht="14.1" customHeight="1">
      <c r="A9" s="30"/>
      <c r="B9" s="20">
        <f>IF(DAY(JanSun1)=1,IF(AND(YEAR(JanSun1+15)=CalendarYear,MONTH(JanSun1+15)=1),JanSun1+15,""),IF(AND(YEAR(JanSun1+22)=CalendarYear,MONTH(JanSun1+22)=1),JanSun1+22,""))</f>
        <v>45677</v>
      </c>
      <c r="C9" s="21">
        <f>IF(DAY(JanSun1)=1,IF(AND(YEAR(JanSun1+16)=CalendarYear,MONTH(JanSun1+16)=1),JanSun1+16,""),IF(AND(YEAR(JanSun1+23)=CalendarYear,MONTH(JanSun1+23)=1),JanSun1+23,""))</f>
        <v>45678</v>
      </c>
      <c r="D9" s="21">
        <f>IF(DAY(JanSun1)=1,IF(AND(YEAR(JanSun1+17)=CalendarYear,MONTH(JanSun1+17)=1),JanSun1+17,""),IF(AND(YEAR(JanSun1+24)=CalendarYear,MONTH(JanSun1+24)=1),JanSun1+24,""))</f>
        <v>45679</v>
      </c>
      <c r="E9" s="21">
        <f>IF(DAY(JanSun1)=1,IF(AND(YEAR(JanSun1+18)=CalendarYear,MONTH(JanSun1+18)=1),JanSun1+18,""),IF(AND(YEAR(JanSun1+25)=CalendarYear,MONTH(JanSun1+25)=1),JanSun1+25,""))</f>
        <v>45680</v>
      </c>
      <c r="F9" s="21">
        <f>IF(DAY(JanSun1)=1,IF(AND(YEAR(JanSun1+19)=CalendarYear,MONTH(JanSun1+19)=1),JanSun1+19,""),IF(AND(YEAR(JanSun1+26)=CalendarYear,MONTH(JanSun1+26)=1),JanSun1+26,""))</f>
        <v>45681</v>
      </c>
      <c r="G9" s="21">
        <f>IF(DAY(JanSun1)=1,IF(AND(YEAR(JanSun1+20)=CalendarYear,MONTH(JanSun1+20)=1),JanSun1+20,""),IF(AND(YEAR(JanSun1+27)=CalendarYear,MONTH(JanSun1+27)=1),JanSun1+27,""))</f>
        <v>45682</v>
      </c>
      <c r="H9" s="22">
        <f>IF(DAY(JanSun1)=1,IF(AND(YEAR(JanSun1+21)=CalendarYear,MONTH(JanSun1+21)=1),JanSun1+21,""),IF(AND(YEAR(JanSun1+28)=CalendarYear,MONTH(JanSun1+28)=1),JanSun1+28,""))</f>
        <v>45683</v>
      </c>
      <c r="I9" s="37"/>
      <c r="J9" s="23"/>
      <c r="K9" s="23"/>
      <c r="L9" s="23"/>
    </row>
    <row r="10" spans="1:12" ht="57.95" customHeight="1">
      <c r="A10" s="30"/>
      <c r="B10" s="42" t="s">
        <v>13</v>
      </c>
      <c r="C10" s="38"/>
      <c r="D10" s="38"/>
      <c r="E10" s="38"/>
      <c r="F10" s="42" t="s">
        <v>12</v>
      </c>
      <c r="G10" s="43" t="s">
        <v>11</v>
      </c>
      <c r="H10" s="43" t="s">
        <v>11</v>
      </c>
      <c r="I10" s="37"/>
      <c r="J10" s="23"/>
      <c r="K10" s="23"/>
      <c r="L10" s="23"/>
    </row>
    <row r="11" spans="1:12" ht="14.1" customHeight="1">
      <c r="A11" s="30"/>
      <c r="B11" s="20">
        <f>IF(DAY(JanSun1)=1,IF(AND(YEAR(JanSun1+22)=CalendarYear,MONTH(JanSun1+22)=1),JanSun1+22,""),IF(AND(YEAR(JanSun1+29)=CalendarYear,MONTH(JanSun1+29)=1),JanSun1+29,""))</f>
        <v>45684</v>
      </c>
      <c r="C11" s="21">
        <f>IF(DAY(JanSun1)=1,IF(AND(YEAR(JanSun1+23)=CalendarYear,MONTH(JanSun1+23)=1),JanSun1+23,""),IF(AND(YEAR(JanSun1+30)=CalendarYear,MONTH(JanSun1+30)=1),JanSun1+30,""))</f>
        <v>45685</v>
      </c>
      <c r="D11" s="21">
        <f>IF(DAY(JanSun1)=1,IF(AND(YEAR(JanSun1+24)=CalendarYear,MONTH(JanSun1+24)=1),JanSun1+24,""),IF(AND(YEAR(JanSun1+31)=CalendarYear,MONTH(JanSun1+31)=1),JanSun1+31,""))</f>
        <v>45686</v>
      </c>
      <c r="E11" s="21">
        <f>IF(DAY(JanSun1)=1,IF(AND(YEAR(JanSun1+25)=CalendarYear,MONTH(JanSun1+25)=1),JanSun1+25,""),IF(AND(YEAR(JanSun1+32)=CalendarYear,MONTH(JanSun1+32)=1),JanSun1+32,""))</f>
        <v>45687</v>
      </c>
      <c r="F11" s="21">
        <f>IF(DAY(JanSun1)=1,IF(AND(YEAR(JanSun1+26)=CalendarYear,MONTH(JanSun1+26)=1),JanSun1+26,""),IF(AND(YEAR(JanSun1+33)=CalendarYear,MONTH(JanSun1+33)=1),JanSun1+33,""))</f>
        <v>45688</v>
      </c>
      <c r="G11" s="21" t="str">
        <f>IF(DAY(JanSun1)=1,IF(AND(YEAR(JanSun1+27)=CalendarYear,MONTH(JanSun1+27)=1),JanSun1+27,""),IF(AND(YEAR(JanSun1+34)=CalendarYear,MONTH(JanSun1+34)=1),JanSun1+34,""))</f>
        <v/>
      </c>
      <c r="H11" s="22" t="str">
        <f>IF(DAY(JanSun1)=1,IF(AND(YEAR(JanSun1+28)=CalendarYear,MONTH(JanSun1+28)=1),JanSun1+28,""),IF(AND(YEAR(JanSun1+35)=CalendarYear,MONTH(JanSun1+35)=1),JanSun1+35,""))</f>
        <v/>
      </c>
      <c r="I11" s="37"/>
      <c r="J11" s="23"/>
      <c r="K11" s="23"/>
      <c r="L11" s="23"/>
    </row>
    <row r="12" spans="1:12" ht="57.95" customHeight="1">
      <c r="A12" s="30"/>
      <c r="B12" s="43" t="s">
        <v>11</v>
      </c>
      <c r="C12" s="43" t="s">
        <v>11</v>
      </c>
      <c r="D12" s="43" t="s">
        <v>11</v>
      </c>
      <c r="E12" s="42" t="s">
        <v>13</v>
      </c>
      <c r="F12" s="38"/>
      <c r="G12"/>
      <c r="H12"/>
      <c r="I12" s="37"/>
      <c r="J12" s="23"/>
      <c r="K12" s="23"/>
      <c r="L12" s="23"/>
    </row>
    <row r="13" spans="1:12" ht="14.1" customHeight="1">
      <c r="A13" s="30"/>
      <c r="B13" s="20" t="str">
        <f>IF(DAY(JanSun1)=1,IF(AND(YEAR(JanSun1+29)=CalendarYear,MONTH(JanSun1+29)=1),JanSun1+29,""),IF(AND(YEAR(JanSun1+36)=CalendarYear,MONTH(JanSun1+36)=1),JanSun1+36,""))</f>
        <v/>
      </c>
      <c r="C13" s="21" t="str">
        <f>IF(DAY(JanSun1)=1,IF(AND(YEAR(JanSun1+30)=CalendarYear,MONTH(JanSun1+30)=1),JanSun1+30,""),IF(AND(YEAR(JanSun1+37)=CalendarYear,MONTH(JanSun1+37)=1),JanSun1+37,""))</f>
        <v/>
      </c>
      <c r="D13" s="48" t="s">
        <v>8</v>
      </c>
      <c r="E13" s="49"/>
      <c r="F13" s="49"/>
      <c r="G13" s="49"/>
      <c r="H13" s="50"/>
      <c r="I13" s="37"/>
      <c r="J13" s="23"/>
      <c r="K13" s="23"/>
      <c r="L13" s="23"/>
    </row>
    <row r="14" spans="1:12" ht="57.95" customHeight="1">
      <c r="A14" s="30"/>
      <c r="B14"/>
      <c r="C14" s="13"/>
      <c r="D14" s="45" t="s">
        <v>10</v>
      </c>
      <c r="E14" s="46"/>
      <c r="F14" s="46"/>
      <c r="G14" s="46"/>
      <c r="H14" s="47"/>
      <c r="I14" s="37"/>
      <c r="J14" s="23"/>
      <c r="K14" s="23"/>
      <c r="L14" s="23"/>
    </row>
  </sheetData>
  <mergeCells count="3">
    <mergeCell ref="B1:H1"/>
    <mergeCell ref="D14:H14"/>
    <mergeCell ref="D13:H13"/>
  </mergeCells>
  <phoneticPr fontId="1" type="noConversion"/>
  <dataValidations count="1">
    <dataValidation type="list" allowBlank="1" showInputMessage="1" showErrorMessage="1" sqref="K1" xr:uid="{00000000-0002-0000-0000-000000000000}">
      <formula1>År</formula1>
    </dataValidation>
  </dataValidations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customProperties>
    <customPr name="SheetChange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4"/>
  <sheetViews>
    <sheetView showGridLines="0" workbookViewId="0">
      <selection activeCell="B4" sqref="B4:H12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DATE(CalendarYear,10,1)</f>
        <v>45931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IF(DAY(OctSun1)=1,"",IF(AND(YEAR(OctSun1+1)=CalendarYear,MONTH(OctSun1+1)=10),OctSun1+1,""))</f>
        <v/>
      </c>
      <c r="C3" s="5" t="str">
        <f>IF(DAY(OctSun1)=1,"",IF(AND(YEAR(OctSun1+2)=CalendarYear,MONTH(OctSun1+2)=10),OctSun1+2,""))</f>
        <v/>
      </c>
      <c r="D3" s="5">
        <f>IF(DAY(OctSun1)=1,"",IF(AND(YEAR(OctSun1+3)=CalendarYear,MONTH(OctSun1+3)=10),OctSun1+3,""))</f>
        <v>45931</v>
      </c>
      <c r="E3" s="5">
        <f>IF(DAY(OctSun1)=1,"",IF(AND(YEAR(OctSun1+4)=CalendarYear,MONTH(OctSun1+4)=10),OctSun1+4,""))</f>
        <v>45932</v>
      </c>
      <c r="F3" s="5">
        <f>IF(DAY(OctSun1)=1,"",IF(AND(YEAR(OctSun1+5)=CalendarYear,MONTH(OctSun1+5)=10),OctSun1+5,""))</f>
        <v>45933</v>
      </c>
      <c r="G3" s="5">
        <f>IF(DAY(OctSun1)=1,"",IF(AND(YEAR(OctSun1+6)=CalendarYear,MONTH(OctSun1+6)=10),OctSun1+6,""))</f>
        <v>45934</v>
      </c>
      <c r="H3" s="12">
        <f>IF(DAY(OctSun1)=1,IF(AND(YEAR(OctSun1)=CalendarYear,MONTH(OctSun1)=10),OctSun1,""),IF(AND(YEAR(OctSun1+7)=CalendarYear,MONTH(OctSun1+7)=10),OctSun1+7,""))</f>
        <v>45935</v>
      </c>
    </row>
    <row r="4" spans="1:8" ht="57.95" customHeight="1">
      <c r="B4" s="43" t="s">
        <v>11</v>
      </c>
      <c r="C4" s="43" t="s">
        <v>11</v>
      </c>
      <c r="D4" s="43" t="s">
        <v>11</v>
      </c>
      <c r="E4" s="43" t="s">
        <v>11</v>
      </c>
      <c r="F4" s="43" t="s">
        <v>11</v>
      </c>
      <c r="G4" s="43" t="s">
        <v>11</v>
      </c>
      <c r="H4" s="43" t="s">
        <v>11</v>
      </c>
    </row>
    <row r="5" spans="1:8" ht="14.1" customHeight="1">
      <c r="B5" s="43" t="s">
        <v>11</v>
      </c>
      <c r="C5" s="43" t="s">
        <v>11</v>
      </c>
      <c r="D5" s="43" t="s">
        <v>11</v>
      </c>
      <c r="E5" s="43" t="s">
        <v>11</v>
      </c>
      <c r="F5" s="43" t="s">
        <v>11</v>
      </c>
      <c r="G5" s="43" t="s">
        <v>11</v>
      </c>
      <c r="H5" s="43" t="s">
        <v>11</v>
      </c>
    </row>
    <row r="6" spans="1:8" ht="57.95" customHeight="1"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3" t="s">
        <v>11</v>
      </c>
    </row>
    <row r="7" spans="1:8" ht="14.1" customHeight="1">
      <c r="B7" s="43" t="s">
        <v>11</v>
      </c>
      <c r="C7" s="43" t="s">
        <v>11</v>
      </c>
      <c r="D7" s="43" t="s">
        <v>11</v>
      </c>
      <c r="E7" s="43" t="s">
        <v>11</v>
      </c>
      <c r="F7" s="43" t="s">
        <v>11</v>
      </c>
      <c r="G7" s="43" t="s">
        <v>11</v>
      </c>
      <c r="H7" s="43" t="s">
        <v>11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43" t="s">
        <v>11</v>
      </c>
      <c r="C9" s="43" t="s">
        <v>11</v>
      </c>
      <c r="D9" s="43" t="s">
        <v>11</v>
      </c>
      <c r="E9" s="43" t="s">
        <v>11</v>
      </c>
      <c r="F9" s="43" t="s">
        <v>11</v>
      </c>
      <c r="G9" s="43" t="s">
        <v>11</v>
      </c>
      <c r="H9" s="43" t="s">
        <v>11</v>
      </c>
    </row>
    <row r="10" spans="1:8" ht="57.95" customHeight="1">
      <c r="B10" s="43" t="s">
        <v>11</v>
      </c>
      <c r="C10" s="43" t="s">
        <v>11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</row>
    <row r="11" spans="1:8" ht="14.1" customHeight="1">
      <c r="B11" s="43" t="s">
        <v>11</v>
      </c>
      <c r="C11" s="43" t="s">
        <v>11</v>
      </c>
      <c r="D11" s="43" t="s">
        <v>11</v>
      </c>
      <c r="E11" s="43" t="s">
        <v>11</v>
      </c>
      <c r="F11" s="43" t="s">
        <v>11</v>
      </c>
      <c r="G11" s="43" t="s">
        <v>11</v>
      </c>
      <c r="H11" s="43" t="s">
        <v>11</v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  <c r="F12" s="43" t="s">
        <v>11</v>
      </c>
      <c r="G12" s="43" t="s">
        <v>11</v>
      </c>
      <c r="H12" s="43" t="s">
        <v>11</v>
      </c>
    </row>
    <row r="13" spans="1:8" ht="14.1" customHeight="1">
      <c r="B13" s="11" t="str">
        <f>IF(DAY(OctSun1)=1,IF(AND(YEAR(OctSun1+29)=CalendarYear,MONTH(OctSun1+29)=10),OctSun1+29,""),IF(AND(YEAR(OctSun1+36)=CalendarYear,MONTH(OctSun1+36)=10),OctSun1+36,""))</f>
        <v/>
      </c>
      <c r="C13" s="5" t="str">
        <f>IF(DAY(OctSun1)=1,IF(AND(YEAR(OctSun1+30)=CalendarYear,MONTH(OctSun1+30)=10),OctSun1+30,""),IF(AND(YEAR(OctSun1+37)=CalendarYear,MONTH(OctSun1+37)=10),OctSun1+37,""))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4"/>
  <sheetViews>
    <sheetView showGridLines="0" workbookViewId="0">
      <selection activeCell="H12" sqref="H12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DATE(CalendarYear,11,1)</f>
        <v>45962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IF(DAY(NovSun1)=1,"",IF(AND(YEAR(NovSun1+1)=CalendarYear,MONTH(NovSun1+1)=11),NovSun1+1,""))</f>
        <v/>
      </c>
      <c r="C3" s="5" t="str">
        <f>IF(DAY(NovSun1)=1,"",IF(AND(YEAR(NovSun1+2)=CalendarYear,MONTH(NovSun1+2)=11),NovSun1+2,""))</f>
        <v/>
      </c>
      <c r="D3" s="5" t="str">
        <f>IF(DAY(NovSun1)=1,"",IF(AND(YEAR(NovSun1+3)=CalendarYear,MONTH(NovSun1+3)=11),NovSun1+3,""))</f>
        <v/>
      </c>
      <c r="E3" s="5" t="str">
        <f>IF(DAY(NovSun1)=1,"",IF(AND(YEAR(NovSun1+4)=CalendarYear,MONTH(NovSun1+4)=11),NovSun1+4,""))</f>
        <v/>
      </c>
      <c r="F3" s="5" t="str">
        <f>IF(DAY(NovSun1)=1,"",IF(AND(YEAR(NovSun1+5)=CalendarYear,MONTH(NovSun1+5)=11),NovSun1+5,""))</f>
        <v/>
      </c>
      <c r="G3" s="5">
        <f>IF(DAY(NovSun1)=1,"",IF(AND(YEAR(NovSun1+6)=CalendarYear,MONTH(NovSun1+6)=11),NovSun1+6,""))</f>
        <v>45962</v>
      </c>
      <c r="H3" s="12">
        <f>IF(DAY(NovSun1)=1,IF(AND(YEAR(NovSun1)=CalendarYear,MONTH(NovSun1)=11),NovSun1,""),IF(AND(YEAR(NovSun1+7)=CalendarYear,MONTH(NovSun1+7)=11),NovSun1+7,""))</f>
        <v>45963</v>
      </c>
    </row>
    <row r="4" spans="1:8" ht="57.95" customHeight="1">
      <c r="G4" s="43" t="s">
        <v>11</v>
      </c>
      <c r="H4" s="43" t="s">
        <v>11</v>
      </c>
    </row>
    <row r="5" spans="1:8" ht="14.1" customHeight="1">
      <c r="B5" s="11">
        <f>IF(DAY(NovSun1)=1,IF(AND(YEAR(NovSun1+1)=CalendarYear,MONTH(NovSun1+1)=11),NovSun1+1,""),IF(AND(YEAR(NovSun1+8)=CalendarYear,MONTH(NovSun1+8)=11),NovSun1+8,""))</f>
        <v>45964</v>
      </c>
      <c r="C5" s="5">
        <f>IF(DAY(NovSun1)=1,IF(AND(YEAR(NovSun1+2)=CalendarYear,MONTH(NovSun1+2)=11),NovSun1+2,""),IF(AND(YEAR(NovSun1+9)=CalendarYear,MONTH(NovSun1+9)=11),NovSun1+9,""))</f>
        <v>45965</v>
      </c>
      <c r="D5" s="5">
        <f>IF(DAY(NovSun1)=1,IF(AND(YEAR(NovSun1+3)=CalendarYear,MONTH(NovSun1+3)=11),NovSun1+3,""),IF(AND(YEAR(NovSun1+10)=CalendarYear,MONTH(NovSun1+10)=11),NovSun1+10,""))</f>
        <v>45966</v>
      </c>
      <c r="E5" s="5">
        <f>IF(DAY(NovSun1)=1,IF(AND(YEAR(NovSun1+4)=CalendarYear,MONTH(NovSun1+4)=11),NovSun1+4,""),IF(AND(YEAR(NovSun1+11)=CalendarYear,MONTH(NovSun1+11)=11),NovSun1+11,""))</f>
        <v>45967</v>
      </c>
      <c r="F5" s="5">
        <f>IF(DAY(NovSun1)=1,IF(AND(YEAR(NovSun1+5)=CalendarYear,MONTH(NovSun1+5)=11),NovSun1+5,""),IF(AND(YEAR(NovSun1+12)=CalendarYear,MONTH(NovSun1+12)=11),NovSun1+12,""))</f>
        <v>45968</v>
      </c>
      <c r="G5" s="5">
        <f>IF(DAY(NovSun1)=1,IF(AND(YEAR(NovSun1+6)=CalendarYear,MONTH(NovSun1+6)=11),NovSun1+6,""),IF(AND(YEAR(NovSun1+13)=CalendarYear,MONTH(NovSun1+13)=11),NovSun1+13,""))</f>
        <v>45969</v>
      </c>
      <c r="H5" s="12">
        <f>IF(DAY(NovSun1)=1,IF(AND(YEAR(NovSun1+7)=CalendarYear,MONTH(NovSun1+7)=11),NovSun1+7,""),IF(AND(YEAR(NovSun1+14)=CalendarYear,MONTH(NovSun1+14)=11),NovSun1+14,""))</f>
        <v>45970</v>
      </c>
    </row>
    <row r="6" spans="1:8" ht="57.95" customHeight="1"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3" t="s">
        <v>11</v>
      </c>
    </row>
    <row r="7" spans="1:8" ht="14.1" customHeight="1">
      <c r="B7" s="11">
        <f>IF(DAY(NovSun1)=1,IF(AND(YEAR(NovSun1+8)=CalendarYear,MONTH(NovSun1+8)=11),NovSun1+8,""),IF(AND(YEAR(NovSun1+15)=CalendarYear,MONTH(NovSun1+15)=11),NovSun1+15,""))</f>
        <v>45971</v>
      </c>
      <c r="C7" s="5">
        <f>IF(DAY(NovSun1)=1,IF(AND(YEAR(NovSun1+9)=CalendarYear,MONTH(NovSun1+9)=11),NovSun1+9,""),IF(AND(YEAR(NovSun1+16)=CalendarYear,MONTH(NovSun1+16)=11),NovSun1+16,""))</f>
        <v>45972</v>
      </c>
      <c r="D7" s="5">
        <f>IF(DAY(NovSun1)=1,IF(AND(YEAR(NovSun1+10)=CalendarYear,MONTH(NovSun1+10)=11),NovSun1+10,""),IF(AND(YEAR(NovSun1+17)=CalendarYear,MONTH(NovSun1+17)=11),NovSun1+17,""))</f>
        <v>45973</v>
      </c>
      <c r="E7" s="5">
        <f>IF(DAY(NovSun1)=1,IF(AND(YEAR(NovSun1+11)=CalendarYear,MONTH(NovSun1+11)=11),NovSun1+11,""),IF(AND(YEAR(NovSun1+18)=CalendarYear,MONTH(NovSun1+18)=11),NovSun1+18,""))</f>
        <v>45974</v>
      </c>
      <c r="F7" s="5">
        <f>IF(DAY(NovSun1)=1,IF(AND(YEAR(NovSun1+12)=CalendarYear,MONTH(NovSun1+12)=11),NovSun1+12,""),IF(AND(YEAR(NovSun1+19)=CalendarYear,MONTH(NovSun1+19)=11),NovSun1+19,""))</f>
        <v>45975</v>
      </c>
      <c r="G7" s="5">
        <f>IF(DAY(NovSun1)=1,IF(AND(YEAR(NovSun1+13)=CalendarYear,MONTH(NovSun1+13)=11),NovSun1+13,""),IF(AND(YEAR(NovSun1+20)=CalendarYear,MONTH(NovSun1+20)=11),NovSun1+20,""))</f>
        <v>45976</v>
      </c>
      <c r="H7" s="12">
        <f>IF(DAY(NovSun1)=1,IF(AND(YEAR(NovSun1+14)=CalendarYear,MONTH(NovSun1+14)=11),NovSun1+14,""),IF(AND(YEAR(NovSun1+21)=CalendarYear,MONTH(NovSun1+21)=11),NovSun1+21,""))</f>
        <v>45977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11">
        <f>IF(DAY(NovSun1)=1,IF(AND(YEAR(NovSun1+15)=CalendarYear,MONTH(NovSun1+15)=11),NovSun1+15,""),IF(AND(YEAR(NovSun1+22)=CalendarYear,MONTH(NovSun1+22)=11),NovSun1+22,""))</f>
        <v>45978</v>
      </c>
      <c r="C9" s="5">
        <f>IF(DAY(NovSun1)=1,IF(AND(YEAR(NovSun1+16)=CalendarYear,MONTH(NovSun1+16)=11),NovSun1+16,""),IF(AND(YEAR(NovSun1+23)=CalendarYear,MONTH(NovSun1+23)=11),NovSun1+23,""))</f>
        <v>45979</v>
      </c>
      <c r="D9" s="5">
        <f>IF(DAY(NovSun1)=1,IF(AND(YEAR(NovSun1+17)=CalendarYear,MONTH(NovSun1+17)=11),NovSun1+17,""),IF(AND(YEAR(NovSun1+24)=CalendarYear,MONTH(NovSun1+24)=11),NovSun1+24,""))</f>
        <v>45980</v>
      </c>
      <c r="E9" s="5">
        <f>IF(DAY(NovSun1)=1,IF(AND(YEAR(NovSun1+18)=CalendarYear,MONTH(NovSun1+18)=11),NovSun1+18,""),IF(AND(YEAR(NovSun1+25)=CalendarYear,MONTH(NovSun1+25)=11),NovSun1+25,""))</f>
        <v>45981</v>
      </c>
      <c r="F9" s="5">
        <f>IF(DAY(NovSun1)=1,IF(AND(YEAR(NovSun1+19)=CalendarYear,MONTH(NovSun1+19)=11),NovSun1+19,""),IF(AND(YEAR(NovSun1+26)=CalendarYear,MONTH(NovSun1+26)=11),NovSun1+26,""))</f>
        <v>45982</v>
      </c>
      <c r="G9" s="5">
        <f>IF(DAY(NovSun1)=1,IF(AND(YEAR(NovSun1+20)=CalendarYear,MONTH(NovSun1+20)=11),NovSun1+20,""),IF(AND(YEAR(NovSun1+27)=CalendarYear,MONTH(NovSun1+27)=11),NovSun1+27,""))</f>
        <v>45983</v>
      </c>
      <c r="H9" s="12">
        <f>IF(DAY(NovSun1)=1,IF(AND(YEAR(NovSun1+21)=CalendarYear,MONTH(NovSun1+21)=11),NovSun1+21,""),IF(AND(YEAR(NovSun1+28)=CalendarYear,MONTH(NovSun1+28)=11),NovSun1+28,""))</f>
        <v>45984</v>
      </c>
    </row>
    <row r="10" spans="1:8" ht="57.95" customHeight="1">
      <c r="B10" s="43" t="s">
        <v>11</v>
      </c>
      <c r="C10" s="43" t="s">
        <v>11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</row>
    <row r="11" spans="1:8" ht="14.1" customHeight="1">
      <c r="B11" s="11">
        <f>IF(DAY(NovSun1)=1,IF(AND(YEAR(NovSun1+22)=CalendarYear,MONTH(NovSun1+22)=11),NovSun1+22,""),IF(AND(YEAR(NovSun1+29)=CalendarYear,MONTH(NovSun1+29)=11),NovSun1+29,""))</f>
        <v>45985</v>
      </c>
      <c r="C11" s="5">
        <f>IF(DAY(NovSun1)=1,IF(AND(YEAR(NovSun1+23)=CalendarYear,MONTH(NovSun1+23)=11),NovSun1+23,""),IF(AND(YEAR(NovSun1+30)=CalendarYear,MONTH(NovSun1+30)=11),NovSun1+30,""))</f>
        <v>45986</v>
      </c>
      <c r="D11" s="5">
        <f>IF(DAY(NovSun1)=1,IF(AND(YEAR(NovSun1+24)=CalendarYear,MONTH(NovSun1+24)=11),NovSun1+24,""),IF(AND(YEAR(NovSun1+31)=CalendarYear,MONTH(NovSun1+31)=11),NovSun1+31,""))</f>
        <v>45987</v>
      </c>
      <c r="E11" s="5">
        <f>IF(DAY(NovSun1)=1,IF(AND(YEAR(NovSun1+25)=CalendarYear,MONTH(NovSun1+25)=11),NovSun1+25,""),IF(AND(YEAR(NovSun1+32)=CalendarYear,MONTH(NovSun1+32)=11),NovSun1+32,""))</f>
        <v>45988</v>
      </c>
      <c r="F11" s="5">
        <f>IF(DAY(NovSun1)=1,IF(AND(YEAR(NovSun1+26)=CalendarYear,MONTH(NovSun1+26)=11),NovSun1+26,""),IF(AND(YEAR(NovSun1+33)=CalendarYear,MONTH(NovSun1+33)=11),NovSun1+33,""))</f>
        <v>45989</v>
      </c>
      <c r="G11" s="5">
        <f>IF(DAY(NovSun1)=1,IF(AND(YEAR(NovSun1+27)=CalendarYear,MONTH(NovSun1+27)=11),NovSun1+27,""),IF(AND(YEAR(NovSun1+34)=CalendarYear,MONTH(NovSun1+34)=11),NovSun1+34,""))</f>
        <v>45990</v>
      </c>
      <c r="H11" s="12">
        <f>IF(DAY(NovSun1)=1,IF(AND(YEAR(NovSun1+28)=CalendarYear,MONTH(NovSun1+28)=11),NovSun1+28,""),IF(AND(YEAR(NovSun1+35)=CalendarYear,MONTH(NovSun1+35)=11),NovSun1+35,""))</f>
        <v>45991</v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  <c r="F12" s="43" t="s">
        <v>11</v>
      </c>
      <c r="G12" s="43" t="s">
        <v>11</v>
      </c>
      <c r="H12" s="43" t="s">
        <v>11</v>
      </c>
    </row>
    <row r="13" spans="1:8" ht="14.1" customHeight="1">
      <c r="B13" s="11" t="str">
        <f>IF(DAY(NovSun1)=1,IF(AND(YEAR(NovSun1+29)=CalendarYear,MONTH(NovSun1+29)=11),NovSun1+29,""),IF(AND(YEAR(NovSun1+36)=CalendarYear,MONTH(NovSun1+36)=11),NovSun1+36,""))</f>
        <v/>
      </c>
      <c r="C13" s="5" t="str">
        <f>IF(DAY(NovSun1)=1,IF(AND(YEAR(NovSun1+30)=CalendarYear,MONTH(NovSun1+30)=11),NovSun1+30,""),IF(AND(YEAR(NovSun1+37)=CalendarYear,MONTH(NovSun1+37)=11),NovSun1+37,""))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4"/>
  <sheetViews>
    <sheetView showGridLines="0" tabSelected="1" workbookViewId="0">
      <selection activeCell="L10" sqref="L10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DATE(CalendarYear,12,1)</f>
        <v>45992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>
        <f>IF(DAY(DecSun1)=1,"",IF(AND(YEAR(DecSun1+1)=CalendarYear,MONTH(DecSun1+1)=12),DecSun1+1,""))</f>
        <v>45992</v>
      </c>
      <c r="C3" s="5">
        <f>IF(DAY(DecSun1)=1,"",IF(AND(YEAR(DecSun1+2)=CalendarYear,MONTH(DecSun1+2)=12),DecSun1+2,""))</f>
        <v>45993</v>
      </c>
      <c r="D3" s="5">
        <f>IF(DAY(DecSun1)=1,"",IF(AND(YEAR(DecSun1+3)=CalendarYear,MONTH(DecSun1+3)=12),DecSun1+3,""))</f>
        <v>45994</v>
      </c>
      <c r="E3" s="5">
        <f>IF(DAY(DecSun1)=1,"",IF(AND(YEAR(DecSun1+4)=CalendarYear,MONTH(DecSun1+4)=12),DecSun1+4,""))</f>
        <v>45995</v>
      </c>
      <c r="F3" s="5">
        <f>IF(DAY(DecSun1)=1,"",IF(AND(YEAR(DecSun1+5)=CalendarYear,MONTH(DecSun1+5)=12),DecSun1+5,""))</f>
        <v>45996</v>
      </c>
      <c r="G3" s="5">
        <f>IF(DAY(DecSun1)=1,"",IF(AND(YEAR(DecSun1+6)=CalendarYear,MONTH(DecSun1+6)=12),DecSun1+6,""))</f>
        <v>45997</v>
      </c>
      <c r="H3" s="12">
        <f>IF(DAY(DecSun1)=1,IF(AND(YEAR(DecSun1)=CalendarYear,MONTH(DecSun1)=12),DecSun1,""),IF(AND(YEAR(DecSun1+7)=CalendarYear,MONTH(DecSun1+7)=12),DecSun1+7,""))</f>
        <v>45998</v>
      </c>
    </row>
    <row r="4" spans="1:8" ht="57.95" customHeight="1">
      <c r="B4" s="43" t="s">
        <v>11</v>
      </c>
      <c r="C4" s="43" t="s">
        <v>11</v>
      </c>
      <c r="D4" s="43" t="s">
        <v>11</v>
      </c>
      <c r="E4" s="43" t="s">
        <v>11</v>
      </c>
      <c r="F4" s="43" t="s">
        <v>11</v>
      </c>
      <c r="G4" s="43" t="s">
        <v>11</v>
      </c>
      <c r="H4" s="43" t="s">
        <v>11</v>
      </c>
    </row>
    <row r="5" spans="1:8" ht="14.1" customHeight="1">
      <c r="B5" s="11">
        <f>IF(DAY(DecSun1)=1,IF(AND(YEAR(DecSun1+1)=CalendarYear,MONTH(DecSun1+1)=12),DecSun1+1,""),IF(AND(YEAR(DecSun1+8)=CalendarYear,MONTH(DecSun1+8)=12),DecSun1+8,""))</f>
        <v>45999</v>
      </c>
      <c r="C5" s="5">
        <f>IF(DAY(DecSun1)=1,IF(AND(YEAR(DecSun1+2)=CalendarYear,MONTH(DecSun1+2)=12),DecSun1+2,""),IF(AND(YEAR(DecSun1+9)=CalendarYear,MONTH(DecSun1+9)=12),DecSun1+9,""))</f>
        <v>46000</v>
      </c>
      <c r="D5" s="5">
        <f>IF(DAY(DecSun1)=1,IF(AND(YEAR(DecSun1+3)=CalendarYear,MONTH(DecSun1+3)=12),DecSun1+3,""),IF(AND(YEAR(DecSun1+10)=CalendarYear,MONTH(DecSun1+10)=12),DecSun1+10,""))</f>
        <v>46001</v>
      </c>
      <c r="E5" s="5">
        <f>IF(DAY(DecSun1)=1,IF(AND(YEAR(DecSun1+4)=CalendarYear,MONTH(DecSun1+4)=12),DecSun1+4,""),IF(AND(YEAR(DecSun1+11)=CalendarYear,MONTH(DecSun1+11)=12),DecSun1+11,""))</f>
        <v>46002</v>
      </c>
      <c r="F5" s="5">
        <f>IF(DAY(DecSun1)=1,IF(AND(YEAR(DecSun1+5)=CalendarYear,MONTH(DecSun1+5)=12),DecSun1+5,""),IF(AND(YEAR(DecSun1+12)=CalendarYear,MONTH(DecSun1+12)=12),DecSun1+12,""))</f>
        <v>46003</v>
      </c>
      <c r="G5" s="5">
        <f>IF(DAY(DecSun1)=1,IF(AND(YEAR(DecSun1+6)=CalendarYear,MONTH(DecSun1+6)=12),DecSun1+6,""),IF(AND(YEAR(DecSun1+13)=CalendarYear,MONTH(DecSun1+13)=12),DecSun1+13,""))</f>
        <v>46004</v>
      </c>
      <c r="H5" s="12">
        <f>IF(DAY(DecSun1)=1,IF(AND(YEAR(DecSun1+7)=CalendarYear,MONTH(DecSun1+7)=12),DecSun1+7,""),IF(AND(YEAR(DecSun1+14)=CalendarYear,MONTH(DecSun1+14)=12),DecSun1+14,""))</f>
        <v>46005</v>
      </c>
    </row>
    <row r="6" spans="1:8" ht="57.95" customHeight="1"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3" t="s">
        <v>11</v>
      </c>
    </row>
    <row r="7" spans="1:8" ht="14.1" customHeight="1">
      <c r="B7" s="11">
        <f>IF(DAY(DecSun1)=1,IF(AND(YEAR(DecSun1+8)=CalendarYear,MONTH(DecSun1+8)=12),DecSun1+8,""),IF(AND(YEAR(DecSun1+15)=CalendarYear,MONTH(DecSun1+15)=12),DecSun1+15,""))</f>
        <v>46006</v>
      </c>
      <c r="C7" s="5">
        <f>IF(DAY(DecSun1)=1,IF(AND(YEAR(DecSun1+9)=CalendarYear,MONTH(DecSun1+9)=12),DecSun1+9,""),IF(AND(YEAR(DecSun1+16)=CalendarYear,MONTH(DecSun1+16)=12),DecSun1+16,""))</f>
        <v>46007</v>
      </c>
      <c r="D7" s="5">
        <f>IF(DAY(DecSun1)=1,IF(AND(YEAR(DecSun1+10)=CalendarYear,MONTH(DecSun1+10)=12),DecSun1+10,""),IF(AND(YEAR(DecSun1+17)=CalendarYear,MONTH(DecSun1+17)=12),DecSun1+17,""))</f>
        <v>46008</v>
      </c>
      <c r="E7" s="5">
        <f>IF(DAY(DecSun1)=1,IF(AND(YEAR(DecSun1+11)=CalendarYear,MONTH(DecSun1+11)=12),DecSun1+11,""),IF(AND(YEAR(DecSun1+18)=CalendarYear,MONTH(DecSun1+18)=12),DecSun1+18,""))</f>
        <v>46009</v>
      </c>
      <c r="F7" s="5">
        <f>IF(DAY(DecSun1)=1,IF(AND(YEAR(DecSun1+12)=CalendarYear,MONTH(DecSun1+12)=12),DecSun1+12,""),IF(AND(YEAR(DecSun1+19)=CalendarYear,MONTH(DecSun1+19)=12),DecSun1+19,""))</f>
        <v>46010</v>
      </c>
      <c r="G7" s="5">
        <f>IF(DAY(DecSun1)=1,IF(AND(YEAR(DecSun1+13)=CalendarYear,MONTH(DecSun1+13)=12),DecSun1+13,""),IF(AND(YEAR(DecSun1+20)=CalendarYear,MONTH(DecSun1+20)=12),DecSun1+20,""))</f>
        <v>46011</v>
      </c>
      <c r="H7" s="12">
        <f>IF(DAY(DecSun1)=1,IF(AND(YEAR(DecSun1+14)=CalendarYear,MONTH(DecSun1+14)=12),DecSun1+14,""),IF(AND(YEAR(DecSun1+21)=CalendarYear,MONTH(DecSun1+21)=12),DecSun1+21,""))</f>
        <v>46012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11">
        <f>IF(DAY(DecSun1)=1,IF(AND(YEAR(DecSun1+15)=CalendarYear,MONTH(DecSun1+15)=12),DecSun1+15,""),IF(AND(YEAR(DecSun1+22)=CalendarYear,MONTH(DecSun1+22)=12),DecSun1+22,""))</f>
        <v>46013</v>
      </c>
      <c r="C9" s="5">
        <f>IF(DAY(DecSun1)=1,IF(AND(YEAR(DecSun1+16)=CalendarYear,MONTH(DecSun1+16)=12),DecSun1+16,""),IF(AND(YEAR(DecSun1+23)=CalendarYear,MONTH(DecSun1+23)=12),DecSun1+23,""))</f>
        <v>46014</v>
      </c>
      <c r="D9" s="5">
        <f>IF(DAY(DecSun1)=1,IF(AND(YEAR(DecSun1+17)=CalendarYear,MONTH(DecSun1+17)=12),DecSun1+17,""),IF(AND(YEAR(DecSun1+24)=CalendarYear,MONTH(DecSun1+24)=12),DecSun1+24,""))</f>
        <v>46015</v>
      </c>
      <c r="E9" s="5">
        <f>IF(DAY(DecSun1)=1,IF(AND(YEAR(DecSun1+18)=CalendarYear,MONTH(DecSun1+18)=12),DecSun1+18,""),IF(AND(YEAR(DecSun1+25)=CalendarYear,MONTH(DecSun1+25)=12),DecSun1+25,""))</f>
        <v>46016</v>
      </c>
      <c r="F9" s="5">
        <f>IF(DAY(DecSun1)=1,IF(AND(YEAR(DecSun1+19)=CalendarYear,MONTH(DecSun1+19)=12),DecSun1+19,""),IF(AND(YEAR(DecSun1+26)=CalendarYear,MONTH(DecSun1+26)=12),DecSun1+26,""))</f>
        <v>46017</v>
      </c>
      <c r="G9" s="5">
        <f>IF(DAY(DecSun1)=1,IF(AND(YEAR(DecSun1+20)=CalendarYear,MONTH(DecSun1+20)=12),DecSun1+20,""),IF(AND(YEAR(DecSun1+27)=CalendarYear,MONTH(DecSun1+27)=12),DecSun1+27,""))</f>
        <v>46018</v>
      </c>
      <c r="H9" s="12">
        <f>IF(DAY(DecSun1)=1,IF(AND(YEAR(DecSun1+21)=CalendarYear,MONTH(DecSun1+21)=12),DecSun1+21,""),IF(AND(YEAR(DecSun1+28)=CalendarYear,MONTH(DecSun1+28)=12),DecSun1+28,""))</f>
        <v>46019</v>
      </c>
    </row>
    <row r="10" spans="1:8" ht="57.95" customHeight="1">
      <c r="B10" s="43" t="s">
        <v>11</v>
      </c>
      <c r="C10" s="43" t="s">
        <v>11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</row>
    <row r="11" spans="1:8" ht="14.1" customHeight="1">
      <c r="B11" s="11">
        <f>IF(DAY(DecSun1)=1,IF(AND(YEAR(DecSun1+22)=CalendarYear,MONTH(DecSun1+22)=12),DecSun1+22,""),IF(AND(YEAR(DecSun1+29)=CalendarYear,MONTH(DecSun1+29)=12),DecSun1+29,""))</f>
        <v>46020</v>
      </c>
      <c r="C11" s="5">
        <f>IF(DAY(DecSun1)=1,IF(AND(YEAR(DecSun1+23)=CalendarYear,MONTH(DecSun1+23)=12),DecSun1+23,""),IF(AND(YEAR(DecSun1+30)=CalendarYear,MONTH(DecSun1+30)=12),DecSun1+30,""))</f>
        <v>46021</v>
      </c>
      <c r="D11" s="5">
        <f>IF(DAY(DecSun1)=1,IF(AND(YEAR(DecSun1+24)=CalendarYear,MONTH(DecSun1+24)=12),DecSun1+24,""),IF(AND(YEAR(DecSun1+31)=CalendarYear,MONTH(DecSun1+31)=12),DecSun1+31,""))</f>
        <v>46022</v>
      </c>
      <c r="E11" s="5" t="str">
        <f>IF(DAY(DecSun1)=1,IF(AND(YEAR(DecSun1+25)=CalendarYear,MONTH(DecSun1+25)=12),DecSun1+25,""),IF(AND(YEAR(DecSun1+32)=CalendarYear,MONTH(DecSun1+32)=12),DecSun1+32,""))</f>
        <v/>
      </c>
      <c r="F11" s="5" t="str">
        <f>IF(DAY(DecSun1)=1,IF(AND(YEAR(DecSun1+26)=CalendarYear,MONTH(DecSun1+26)=12),DecSun1+26,""),IF(AND(YEAR(DecSun1+33)=CalendarYear,MONTH(DecSun1+33)=12),DecSun1+33,""))</f>
        <v/>
      </c>
      <c r="G11" s="5" t="str">
        <f>IF(DAY(DecSun1)=1,IF(AND(YEAR(DecSun1+27)=CalendarYear,MONTH(DecSun1+27)=12),DecSun1+27,""),IF(AND(YEAR(DecSun1+34)=CalendarYear,MONTH(DecSun1+34)=12),DecSun1+34,""))</f>
        <v/>
      </c>
      <c r="H11" s="12" t="str">
        <f>IF(DAY(DecSun1)=1,IF(AND(YEAR(DecSun1+28)=CalendarYear,MONTH(DecSun1+28)=12),DecSun1+28,""),IF(AND(YEAR(DecSun1+35)=CalendarYear,MONTH(DecSun1+35)=12),DecSun1+35,""))</f>
        <v/>
      </c>
    </row>
    <row r="12" spans="1:8" ht="57.95" customHeight="1">
      <c r="B12" s="43" t="s">
        <v>11</v>
      </c>
      <c r="C12" s="43" t="s">
        <v>11</v>
      </c>
      <c r="D12" s="43" t="s">
        <v>11</v>
      </c>
    </row>
    <row r="13" spans="1:8" ht="14.1" customHeight="1">
      <c r="B13" s="11" t="str">
        <f>IF(DAY(DecSun1)=1,IF(AND(YEAR(DecSun1+29)=CalendarYear,MONTH(DecSun1+29)=12),DecSun1+29,""),IF(AND(YEAR(DecSun1+36)=CalendarYear,MONTH(DecSun1+36)=12),DecSun1+36,""))</f>
        <v/>
      </c>
      <c r="C13" s="5" t="str">
        <f>IF(DAY(DecSun1)=1,IF(AND(YEAR(DecSun1+30)=CalendarYear,MONTH(DecSun1+30)=12),DecSun1+30,""),IF(AND(YEAR(DecSun1+37)=CalendarYear,MONTH(DecSun1+37)=12),DecSun1+37,""))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workbookViewId="0">
      <selection activeCell="A12" sqref="A12"/>
    </sheetView>
  </sheetViews>
  <sheetFormatPr defaultColWidth="8.75" defaultRowHeight="16.5"/>
  <cols>
    <col min="1" max="1" width="10.375" customWidth="1"/>
    <col min="2" max="2" width="9.625" customWidth="1"/>
    <col min="3" max="3" width="9.75" customWidth="1"/>
    <col min="7" max="7" width="20.125" customWidth="1"/>
  </cols>
  <sheetData>
    <row r="1" spans="1:3">
      <c r="A1" s="17" t="s">
        <v>9</v>
      </c>
    </row>
    <row r="2" spans="1:3">
      <c r="A2">
        <v>2010</v>
      </c>
      <c r="C2" s="4"/>
    </row>
    <row r="3" spans="1:3">
      <c r="A3">
        <v>2011</v>
      </c>
    </row>
    <row r="4" spans="1:3">
      <c r="A4">
        <v>2012</v>
      </c>
    </row>
    <row r="5" spans="1:3">
      <c r="A5">
        <v>2013</v>
      </c>
    </row>
    <row r="6" spans="1:3">
      <c r="A6">
        <v>2014</v>
      </c>
    </row>
    <row r="7" spans="1:3">
      <c r="A7">
        <v>2015</v>
      </c>
    </row>
    <row r="8" spans="1:3">
      <c r="A8">
        <v>2016</v>
      </c>
    </row>
    <row r="9" spans="1:3">
      <c r="A9">
        <v>2017</v>
      </c>
    </row>
    <row r="10" spans="1:3">
      <c r="A10">
        <v>2018</v>
      </c>
    </row>
    <row r="11" spans="1:3">
      <c r="A11">
        <v>2019</v>
      </c>
    </row>
    <row r="12" spans="1:3">
      <c r="A12">
        <v>2020</v>
      </c>
    </row>
  </sheetData>
  <phoneticPr fontId="10" type="noConversion"/>
  <pageMargins left="0.7" right="0.7" top="0.75" bottom="0.75" header="0.3" footer="0.3"/>
  <pageSetup orientation="portrait" horizontalDpi="4294967292" verticalDpi="4294967292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workbookViewId="0">
      <selection activeCell="F12" sqref="F12"/>
    </sheetView>
  </sheetViews>
  <sheetFormatPr defaultColWidth="8.75" defaultRowHeight="16.5"/>
  <cols>
    <col min="1" max="1" width="2.375" style="18" customWidth="1"/>
    <col min="2" max="8" width="17.625" style="23" customWidth="1"/>
    <col min="9" max="9" width="8.75" style="23"/>
    <col min="10" max="10" width="13.375" style="23" bestFit="1" customWidth="1"/>
    <col min="11" max="11" width="14.75" style="23" bestFit="1" customWidth="1"/>
    <col min="12" max="16384" width="8.75" style="23"/>
  </cols>
  <sheetData>
    <row r="1" spans="1:8" s="18" customFormat="1" ht="59.25" customHeight="1" thickBot="1">
      <c r="B1" s="51">
        <f>DATE(CalendarYear,2,1)</f>
        <v>45689</v>
      </c>
      <c r="C1" s="51"/>
      <c r="D1" s="51"/>
      <c r="E1" s="51"/>
      <c r="F1" s="51"/>
      <c r="G1" s="51"/>
      <c r="H1" s="51"/>
    </row>
    <row r="2" spans="1:8" s="19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20" t="str">
        <f>IF(DAY(FebSun1)=1,"",IF(AND(YEAR(FebSun1+1)=CalendarYear,MONTH(FebSun1+1)=2),FebSun1+1,""))</f>
        <v/>
      </c>
      <c r="C3" s="21" t="str">
        <f>IF(DAY(FebSun1)=1,"",IF(AND(YEAR(FebSun1+2)=CalendarYear,MONTH(FebSun1+2)=2),FebSun1+2,""))</f>
        <v/>
      </c>
      <c r="D3" s="21" t="str">
        <f>IF(DAY(FebSun1)=1,"",IF(AND(YEAR(FebSun1+3)=CalendarYear,MONTH(FebSun1+3)=2),FebSun1+3,""))</f>
        <v/>
      </c>
      <c r="E3" s="21" t="str">
        <f>IF(DAY(FebSun1)=1,"",IF(AND(YEAR(FebSun1+4)=CalendarYear,MONTH(FebSun1+4)=2),FebSun1+4,""))</f>
        <v/>
      </c>
      <c r="F3" s="21" t="str">
        <f>IF(DAY(FebSun1)=1,"",IF(AND(YEAR(FebSun1+5)=CalendarYear,MONTH(FebSun1+5)=2),FebSun1+5,""))</f>
        <v/>
      </c>
      <c r="G3" s="21">
        <f>IF(DAY(FebSun1)=1,"",IF(AND(YEAR(FebSun1+6)=CalendarYear,MONTH(FebSun1+6)=2),FebSun1+6,""))</f>
        <v>45689</v>
      </c>
      <c r="H3" s="22">
        <f>IF(DAY(FebSun1)=1,IF(AND(YEAR(FebSun1)=CalendarYear,MONTH(FebSun1)=2),FebSun1,""),IF(AND(YEAR(FebSun1+7)=CalendarYear,MONTH(FebSun1+7)=2),FebSun1+7,""))</f>
        <v>45690</v>
      </c>
    </row>
    <row r="4" spans="1:8" ht="57.95" customHeight="1">
      <c r="B4"/>
      <c r="C4"/>
      <c r="D4"/>
      <c r="E4"/>
      <c r="F4"/>
      <c r="G4" s="42" t="s">
        <v>13</v>
      </c>
      <c r="H4" s="43" t="s">
        <v>11</v>
      </c>
    </row>
    <row r="5" spans="1:8" ht="14.1" customHeight="1">
      <c r="B5" s="20">
        <f>IF(DAY(FebSun1)=1,IF(AND(YEAR(FebSun1+1)=CalendarYear,MONTH(FebSun1+1)=2),FebSun1+1,""),IF(AND(YEAR(FebSun1+8)=CalendarYear,MONTH(FebSun1+8)=2),FebSun1+8,""))</f>
        <v>45691</v>
      </c>
      <c r="C5" s="21">
        <f>IF(DAY(FebSun1)=1,IF(AND(YEAR(FebSun1+2)=CalendarYear,MONTH(FebSun1+2)=2),FebSun1+2,""),IF(AND(YEAR(FebSun1+9)=CalendarYear,MONTH(FebSun1+9)=2),FebSun1+9,""))</f>
        <v>45692</v>
      </c>
      <c r="D5" s="21">
        <f>IF(DAY(FebSun1)=1,IF(AND(YEAR(FebSun1+3)=CalendarYear,MONTH(FebSun1+3)=2),FebSun1+3,""),IF(AND(YEAR(FebSun1+10)=CalendarYear,MONTH(FebSun1+10)=2),FebSun1+10,""))</f>
        <v>45693</v>
      </c>
      <c r="E5" s="21">
        <f>IF(DAY(FebSun1)=1,IF(AND(YEAR(FebSun1+4)=CalendarYear,MONTH(FebSun1+4)=2),FebSun1+4,""),IF(AND(YEAR(FebSun1+11)=CalendarYear,MONTH(FebSun1+11)=2),FebSun1+11,""))</f>
        <v>45694</v>
      </c>
      <c r="F5" s="21">
        <f>IF(DAY(FebSun1)=1,IF(AND(YEAR(FebSun1+5)=CalendarYear,MONTH(FebSun1+5)=2),FebSun1+5,""),IF(AND(YEAR(FebSun1+12)=CalendarYear,MONTH(FebSun1+12)=2),FebSun1+12,""))</f>
        <v>45695</v>
      </c>
      <c r="G5" s="21">
        <f>IF(DAY(FebSun1)=1,IF(AND(YEAR(FebSun1+6)=CalendarYear,MONTH(FebSun1+6)=2),FebSun1+6,""),IF(AND(YEAR(FebSun1+13)=CalendarYear,MONTH(FebSun1+13)=2),FebSun1+13,""))</f>
        <v>45696</v>
      </c>
      <c r="H5" s="22">
        <f>IF(DAY(FebSun1)=1,IF(AND(YEAR(FebSun1+7)=CalendarYear,MONTH(FebSun1+7)=2),FebSun1+7,""),IF(AND(YEAR(FebSun1+14)=CalendarYear,MONTH(FebSun1+14)=2),FebSun1+14,""))</f>
        <v>45697</v>
      </c>
    </row>
    <row r="6" spans="1:8" ht="57.95" customHeight="1">
      <c r="B6" s="43" t="s">
        <v>11</v>
      </c>
      <c r="C6" s="42" t="s">
        <v>13</v>
      </c>
      <c r="D6" s="38"/>
      <c r="E6" s="42" t="s">
        <v>12</v>
      </c>
      <c r="F6" s="43" t="s">
        <v>11</v>
      </c>
      <c r="G6" s="43" t="s">
        <v>11</v>
      </c>
      <c r="H6" s="43" t="s">
        <v>11</v>
      </c>
    </row>
    <row r="7" spans="1:8" ht="14.1" customHeight="1">
      <c r="B7" s="20">
        <f>IF(DAY(FebSun1)=1,IF(AND(YEAR(FebSun1+8)=CalendarYear,MONTH(FebSun1+8)=2),FebSun1+8,""),IF(AND(YEAR(FebSun1+15)=CalendarYear,MONTH(FebSun1+15)=2),FebSun1+15,""))</f>
        <v>45698</v>
      </c>
      <c r="C7" s="21">
        <f>IF(DAY(FebSun1)=1,IF(AND(YEAR(FebSun1+9)=CalendarYear,MONTH(FebSun1+9)=2),FebSun1+9,""),IF(AND(YEAR(FebSun1+16)=CalendarYear,MONTH(FebSun1+16)=2),FebSun1+16,""))</f>
        <v>45699</v>
      </c>
      <c r="D7" s="21">
        <f>IF(DAY(FebSun1)=1,IF(AND(YEAR(FebSun1+10)=CalendarYear,MONTH(FebSun1+10)=2),FebSun1+10,""),IF(AND(YEAR(FebSun1+17)=CalendarYear,MONTH(FebSun1+17)=2),FebSun1+17,""))</f>
        <v>45700</v>
      </c>
      <c r="E7" s="21">
        <f>IF(DAY(FebSun1)=1,IF(AND(YEAR(FebSun1+11)=CalendarYear,MONTH(FebSun1+11)=2),FebSun1+11,""),IF(AND(YEAR(FebSun1+18)=CalendarYear,MONTH(FebSun1+18)=2),FebSun1+18,""))</f>
        <v>45701</v>
      </c>
      <c r="F7" s="21">
        <f>IF(DAY(FebSun1)=1,IF(AND(YEAR(FebSun1+12)=CalendarYear,MONTH(FebSun1+12)=2),FebSun1+12,""),IF(AND(YEAR(FebSun1+19)=CalendarYear,MONTH(FebSun1+19)=2),FebSun1+19,""))</f>
        <v>45702</v>
      </c>
      <c r="G7" s="21">
        <f>IF(DAY(FebSun1)=1,IF(AND(YEAR(FebSun1+13)=CalendarYear,MONTH(FebSun1+13)=2),FebSun1+13,""),IF(AND(YEAR(FebSun1+20)=CalendarYear,MONTH(FebSun1+20)=2),FebSun1+20,""))</f>
        <v>45703</v>
      </c>
      <c r="H7" s="22">
        <f>IF(DAY(FebSun1)=1,IF(AND(YEAR(FebSun1+14)=CalendarYear,MONTH(FebSun1+14)=2),FebSun1+14,""),IF(AND(YEAR(FebSun1+21)=CalendarYear,MONTH(FebSun1+21)=2),FebSun1+21,""))</f>
        <v>45704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2" t="s">
        <v>13</v>
      </c>
      <c r="F8" s="38"/>
      <c r="G8" s="38"/>
      <c r="H8" s="39"/>
    </row>
    <row r="9" spans="1:8" ht="14.1" customHeight="1">
      <c r="B9" s="20">
        <f>IF(DAY(FebSun1)=1,IF(AND(YEAR(FebSun1+15)=CalendarYear,MONTH(FebSun1+15)=2),FebSun1+15,""),IF(AND(YEAR(FebSun1+22)=CalendarYear,MONTH(FebSun1+22)=2),FebSun1+22,""))</f>
        <v>45705</v>
      </c>
      <c r="C9" s="21">
        <f>IF(DAY(FebSun1)=1,IF(AND(YEAR(FebSun1+16)=CalendarYear,MONTH(FebSun1+16)=2),FebSun1+16,""),IF(AND(YEAR(FebSun1+23)=CalendarYear,MONTH(FebSun1+23)=2),FebSun1+23,""))</f>
        <v>45706</v>
      </c>
      <c r="D9" s="21">
        <f>IF(DAY(FebSun1)=1,IF(AND(YEAR(FebSun1+17)=CalendarYear,MONTH(FebSun1+17)=2),FebSun1+17,""),IF(AND(YEAR(FebSun1+24)=CalendarYear,MONTH(FebSun1+24)=2),FebSun1+24,""))</f>
        <v>45707</v>
      </c>
      <c r="E9" s="21">
        <f>IF(DAY(FebSun1)=1,IF(AND(YEAR(FebSun1+18)=CalendarYear,MONTH(FebSun1+18)=2),FebSun1+18,""),IF(AND(YEAR(FebSun1+25)=CalendarYear,MONTH(FebSun1+25)=2),FebSun1+25,""))</f>
        <v>45708</v>
      </c>
      <c r="F9" s="21">
        <f>IF(DAY(FebSun1)=1,IF(AND(YEAR(FebSun1+19)=CalendarYear,MONTH(FebSun1+19)=2),FebSun1+19,""),IF(AND(YEAR(FebSun1+26)=CalendarYear,MONTH(FebSun1+26)=2),FebSun1+26,""))</f>
        <v>45709</v>
      </c>
      <c r="G9" s="21">
        <f>IF(DAY(FebSun1)=1,IF(AND(YEAR(FebSun1+20)=CalendarYear,MONTH(FebSun1+20)=2),FebSun1+20,""),IF(AND(YEAR(FebSun1+27)=CalendarYear,MONTH(FebSun1+27)=2),FebSun1+27,""))</f>
        <v>45710</v>
      </c>
      <c r="H9" s="22">
        <f>IF(DAY(FebSun1)=1,IF(AND(YEAR(FebSun1+21)=CalendarYear,MONTH(FebSun1+21)=2),FebSun1+21,""),IF(AND(YEAR(FebSun1+28)=CalendarYear,MONTH(FebSun1+28)=2),FebSun1+28,""))</f>
        <v>45711</v>
      </c>
    </row>
    <row r="10" spans="1:8" ht="57.95" customHeight="1">
      <c r="B10" s="40"/>
      <c r="C10" s="38"/>
      <c r="D10" s="38"/>
      <c r="E10" s="38"/>
      <c r="F10" s="42" t="s">
        <v>12</v>
      </c>
      <c r="G10" s="43" t="s">
        <v>11</v>
      </c>
      <c r="H10" s="43" t="s">
        <v>11</v>
      </c>
    </row>
    <row r="11" spans="1:8" ht="14.1" customHeight="1">
      <c r="B11" s="20">
        <f>IF(DAY(FebSun1)=1,IF(AND(YEAR(FebSun1+22)=CalendarYear,MONTH(FebSun1+22)=2),FebSun1+22,""),IF(AND(YEAR(FebSun1+29)=CalendarYear,MONTH(FebSun1+29)=2),FebSun1+29,""))</f>
        <v>45712</v>
      </c>
      <c r="C11" s="21">
        <f>IF(DAY(FebSun1)=1,IF(AND(YEAR(FebSun1+23)=CalendarYear,MONTH(FebSun1+23)=2),FebSun1+23,""),IF(AND(YEAR(FebSun1+30)=CalendarYear,MONTH(FebSun1+30)=2),FebSun1+30,""))</f>
        <v>45713</v>
      </c>
      <c r="D11" s="21">
        <f>IF(DAY(FebSun1)=1,IF(AND(YEAR(FebSun1+24)=CalendarYear,MONTH(FebSun1+24)=2),FebSun1+24,""),IF(AND(YEAR(FebSun1+31)=CalendarYear,MONTH(FebSun1+31)=2),FebSun1+31,""))</f>
        <v>45714</v>
      </c>
      <c r="E11" s="21">
        <f>IF(DAY(FebSun1)=1,IF(AND(YEAR(FebSun1+25)=CalendarYear,MONTH(FebSun1+25)=2),FebSun1+25,""),IF(AND(YEAR(FebSun1+32)=CalendarYear,MONTH(FebSun1+32)=2),FebSun1+32,""))</f>
        <v>45715</v>
      </c>
      <c r="F11" s="21">
        <f>IF(DAY(FebSun1)=1,IF(AND(YEAR(FebSun1+26)=CalendarYear,MONTH(FebSun1+26)=2),FebSun1+26,""),IF(AND(YEAR(FebSun1+33)=CalendarYear,MONTH(FebSun1+33)=2),FebSun1+33,""))</f>
        <v>45716</v>
      </c>
      <c r="G11" s="21" t="str">
        <f>IF(DAY(FebSun1)=1,IF(AND(YEAR(FebSun1+27)=CalendarYear,MONTH(FebSun1+27)=2),FebSun1+27,""),IF(AND(YEAR(FebSun1+34)=CalendarYear,MONTH(FebSun1+34)=2),FebSun1+34,""))</f>
        <v/>
      </c>
      <c r="H11" s="22" t="str">
        <f>IF(DAY(FebSun1)=1,IF(AND(YEAR(FebSun1+28)=CalendarYear,MONTH(FebSun1+28)=2),FebSun1+28,""),IF(AND(YEAR(FebSun1+35)=CalendarYear,MONTH(FebSun1+35)=2),FebSun1+35,""))</f>
        <v/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2" t="s">
        <v>13</v>
      </c>
      <c r="F12" s="41"/>
      <c r="G12"/>
      <c r="H12"/>
    </row>
    <row r="13" spans="1:8" ht="14.1" customHeight="1">
      <c r="B13" s="20" t="str">
        <f>IF(DAY(FebSun1)=1,IF(AND(YEAR(FebSun1+29)=CalendarYear,MONTH(FebSun1+29)=2),FebSun1+29,""),IF(AND(YEAR(FebSun1+36)=CalendarYear,MONTH(FebSun1+36)=2),FebSun1+36,""))</f>
        <v/>
      </c>
      <c r="C13" s="21" t="str">
        <f>IF(DAY(FebSun1)=1,IF(AND(YEAR(FebSun1+30)=CalendarYear,MONTH(FebSun1+30)=2),FebSun1+30,""),IF(AND(YEAR(FebSun1+37)=CalendarYear,MONTH(FebSun1+37)=2),FebSun1+37,""))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4:H14"/>
    <mergeCell ref="D13:H13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"/>
  <sheetViews>
    <sheetView showGridLines="0" workbookViewId="0">
      <selection activeCell="F10" sqref="F10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DATE(CalendarYear,3,1)</f>
        <v>45717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IF(DAY(MarSun1)=1,"",IF(AND(YEAR(MarSun1+1)=CalendarYear,MONTH(MarSun1+1)=3),MarSun1+1,""))</f>
        <v/>
      </c>
      <c r="C3" s="5" t="str">
        <f>IF(DAY(MarSun1)=1,"",IF(AND(YEAR(MarSun1+2)=CalendarYear,MONTH(MarSun1+2)=3),MarSun1+2,""))</f>
        <v/>
      </c>
      <c r="D3" s="5" t="str">
        <f>IF(DAY(MarSun1)=1,"",IF(AND(YEAR(MarSun1+3)=CalendarYear,MONTH(MarSun1+3)=3),MarSun1+3,""))</f>
        <v/>
      </c>
      <c r="E3" s="5" t="str">
        <f>IF(DAY(MarSun1)=1,"",IF(AND(YEAR(MarSun1+4)=CalendarYear,MONTH(MarSun1+4)=3),MarSun1+4,""))</f>
        <v/>
      </c>
      <c r="F3" s="5" t="str">
        <f>IF(DAY(MarSun1)=1,"",IF(AND(YEAR(MarSun1+5)=CalendarYear,MONTH(MarSun1+5)=3),MarSun1+5,""))</f>
        <v/>
      </c>
      <c r="G3" s="5">
        <f>IF(DAY(MarSun1)=1,"",IF(AND(YEAR(MarSun1+6)=CalendarYear,MONTH(MarSun1+6)=3),MarSun1+6,""))</f>
        <v>45717</v>
      </c>
      <c r="H3" s="12">
        <f>IF(DAY(MarSun1)=1,IF(AND(YEAR(MarSun1)=CalendarYear,MONTH(MarSun1)=3),MarSun1,""),IF(AND(YEAR(MarSun1+7)=CalendarYear,MONTH(MarSun1+7)=3),MarSun1+7,""))</f>
        <v>45718</v>
      </c>
    </row>
    <row r="4" spans="1:8" ht="57.95" customHeight="1">
      <c r="G4" s="41"/>
      <c r="H4" s="39"/>
    </row>
    <row r="5" spans="1:8" ht="14.1" customHeight="1">
      <c r="B5" s="11">
        <f>IF(DAY(MarSun1)=1,IF(AND(YEAR(MarSun1+1)=CalendarYear,MONTH(MarSun1+1)=3),MarSun1+1,""),IF(AND(YEAR(MarSun1+8)=CalendarYear,MONTH(MarSun1+8)=3),MarSun1+8,""))</f>
        <v>45719</v>
      </c>
      <c r="C5" s="5">
        <f>IF(DAY(MarSun1)=1,IF(AND(YEAR(MarSun1+2)=CalendarYear,MONTH(MarSun1+2)=3),MarSun1+2,""),IF(AND(YEAR(MarSun1+9)=CalendarYear,MONTH(MarSun1+9)=3),MarSun1+9,""))</f>
        <v>45720</v>
      </c>
      <c r="D5" s="5">
        <f>IF(DAY(MarSun1)=1,IF(AND(YEAR(MarSun1+3)=CalendarYear,MONTH(MarSun1+3)=3),MarSun1+3,""),IF(AND(YEAR(MarSun1+10)=CalendarYear,MONTH(MarSun1+10)=3),MarSun1+10,""))</f>
        <v>45721</v>
      </c>
      <c r="E5" s="5">
        <f>IF(DAY(MarSun1)=1,IF(AND(YEAR(MarSun1+4)=CalendarYear,MONTH(MarSun1+4)=3),MarSun1+4,""),IF(AND(YEAR(MarSun1+11)=CalendarYear,MONTH(MarSun1+11)=3),MarSun1+11,""))</f>
        <v>45722</v>
      </c>
      <c r="F5" s="5">
        <f>IF(DAY(MarSun1)=1,IF(AND(YEAR(MarSun1+5)=CalendarYear,MONTH(MarSun1+5)=3),MarSun1+5,""),IF(AND(YEAR(MarSun1+12)=CalendarYear,MONTH(MarSun1+12)=3),MarSun1+12,""))</f>
        <v>45723</v>
      </c>
      <c r="G5" s="5">
        <f>IF(DAY(MarSun1)=1,IF(AND(YEAR(MarSun1+6)=CalendarYear,MONTH(MarSun1+6)=3),MarSun1+6,""),IF(AND(YEAR(MarSun1+13)=CalendarYear,MONTH(MarSun1+13)=3),MarSun1+13,""))</f>
        <v>45724</v>
      </c>
      <c r="H5" s="12">
        <f>IF(DAY(MarSun1)=1,IF(AND(YEAR(MarSun1+7)=CalendarYear,MONTH(MarSun1+7)=3),MarSun1+7,""),IF(AND(YEAR(MarSun1+14)=CalendarYear,MONTH(MarSun1+14)=3),MarSun1+14,""))</f>
        <v>45725</v>
      </c>
    </row>
    <row r="6" spans="1:8" ht="57.95" customHeight="1">
      <c r="B6" s="40"/>
      <c r="C6" s="43" t="s">
        <v>11</v>
      </c>
      <c r="D6" s="38"/>
      <c r="E6" s="38"/>
      <c r="F6" s="38"/>
      <c r="G6" s="38"/>
      <c r="H6" s="39"/>
    </row>
    <row r="7" spans="1:8" ht="14.1" customHeight="1">
      <c r="B7" s="11">
        <f>IF(DAY(MarSun1)=1,IF(AND(YEAR(MarSun1+8)=CalendarYear,MONTH(MarSun1+8)=3),MarSun1+8,""),IF(AND(YEAR(MarSun1+15)=CalendarYear,MONTH(MarSun1+15)=3),MarSun1+15,""))</f>
        <v>45726</v>
      </c>
      <c r="C7" s="5">
        <f>IF(DAY(MarSun1)=1,IF(AND(YEAR(MarSun1+9)=CalendarYear,MONTH(MarSun1+9)=3),MarSun1+9,""),IF(AND(YEAR(MarSun1+16)=CalendarYear,MONTH(MarSun1+16)=3),MarSun1+16,""))</f>
        <v>45727</v>
      </c>
      <c r="D7" s="5">
        <f>IF(DAY(MarSun1)=1,IF(AND(YEAR(MarSun1+10)=CalendarYear,MONTH(MarSun1+10)=3),MarSun1+10,""),IF(AND(YEAR(MarSun1+17)=CalendarYear,MONTH(MarSun1+17)=3),MarSun1+17,""))</f>
        <v>45728</v>
      </c>
      <c r="E7" s="5">
        <f>IF(DAY(MarSun1)=1,IF(AND(YEAR(MarSun1+11)=CalendarYear,MONTH(MarSun1+11)=3),MarSun1+11,""),IF(AND(YEAR(MarSun1+18)=CalendarYear,MONTH(MarSun1+18)=3),MarSun1+18,""))</f>
        <v>45729</v>
      </c>
      <c r="F7" s="5">
        <f>IF(DAY(MarSun1)=1,IF(AND(YEAR(MarSun1+12)=CalendarYear,MONTH(MarSun1+12)=3),MarSun1+12,""),IF(AND(YEAR(MarSun1+19)=CalendarYear,MONTH(MarSun1+19)=3),MarSun1+19,""))</f>
        <v>45730</v>
      </c>
      <c r="G7" s="5">
        <f>IF(DAY(MarSun1)=1,IF(AND(YEAR(MarSun1+13)=CalendarYear,MONTH(MarSun1+13)=3),MarSun1+13,""),IF(AND(YEAR(MarSun1+20)=CalendarYear,MONTH(MarSun1+20)=3),MarSun1+20,""))</f>
        <v>45731</v>
      </c>
      <c r="H7" s="12">
        <f>IF(DAY(MarSun1)=1,IF(AND(YEAR(MarSun1+14)=CalendarYear,MONTH(MarSun1+14)=3),MarSun1+14,""),IF(AND(YEAR(MarSun1+21)=CalendarYear,MONTH(MarSun1+21)=3),MarSun1+21,""))</f>
        <v>45732</v>
      </c>
    </row>
    <row r="8" spans="1:8" ht="57.95" customHeight="1">
      <c r="B8" s="40"/>
      <c r="C8" s="38"/>
      <c r="D8" s="38"/>
      <c r="E8" s="38"/>
      <c r="F8" s="38"/>
      <c r="G8" s="38"/>
      <c r="H8" s="39"/>
    </row>
    <row r="9" spans="1:8" ht="14.1" customHeight="1">
      <c r="B9" s="11">
        <f>IF(DAY(MarSun1)=1,IF(AND(YEAR(MarSun1+15)=CalendarYear,MONTH(MarSun1+15)=3),MarSun1+15,""),IF(AND(YEAR(MarSun1+22)=CalendarYear,MONTH(MarSun1+22)=3),MarSun1+22,""))</f>
        <v>45733</v>
      </c>
      <c r="C9" s="5">
        <f>IF(DAY(MarSun1)=1,IF(AND(YEAR(MarSun1+16)=CalendarYear,MONTH(MarSun1+16)=3),MarSun1+16,""),IF(AND(YEAR(MarSun1+23)=CalendarYear,MONTH(MarSun1+23)=3),MarSun1+23,""))</f>
        <v>45734</v>
      </c>
      <c r="D9" s="5">
        <f>IF(DAY(MarSun1)=1,IF(AND(YEAR(MarSun1+17)=CalendarYear,MONTH(MarSun1+17)=3),MarSun1+17,""),IF(AND(YEAR(MarSun1+24)=CalendarYear,MONTH(MarSun1+24)=3),MarSun1+24,""))</f>
        <v>45735</v>
      </c>
      <c r="E9" s="5">
        <f>IF(DAY(MarSun1)=1,IF(AND(YEAR(MarSun1+18)=CalendarYear,MONTH(MarSun1+18)=3),MarSun1+18,""),IF(AND(YEAR(MarSun1+25)=CalendarYear,MONTH(MarSun1+25)=3),MarSun1+25,""))</f>
        <v>45736</v>
      </c>
      <c r="F9" s="5">
        <f>IF(DAY(MarSun1)=1,IF(AND(YEAR(MarSun1+19)=CalendarYear,MONTH(MarSun1+19)=3),MarSun1+19,""),IF(AND(YEAR(MarSun1+26)=CalendarYear,MONTH(MarSun1+26)=3),MarSun1+26,""))</f>
        <v>45737</v>
      </c>
      <c r="G9" s="5">
        <f>IF(DAY(MarSun1)=1,IF(AND(YEAR(MarSun1+20)=CalendarYear,MONTH(MarSun1+20)=3),MarSun1+20,""),IF(AND(YEAR(MarSun1+27)=CalendarYear,MONTH(MarSun1+27)=3),MarSun1+27,""))</f>
        <v>45738</v>
      </c>
      <c r="H9" s="12">
        <f>IF(DAY(MarSun1)=1,IF(AND(YEAR(MarSun1+21)=CalendarYear,MONTH(MarSun1+21)=3),MarSun1+21,""),IF(AND(YEAR(MarSun1+28)=CalendarYear,MONTH(MarSun1+28)=3),MarSun1+28,""))</f>
        <v>45739</v>
      </c>
    </row>
    <row r="10" spans="1:8" ht="57.95" customHeight="1">
      <c r="B10" s="40"/>
      <c r="C10" s="38"/>
      <c r="D10" s="42" t="s">
        <v>12</v>
      </c>
      <c r="E10" s="42" t="s">
        <v>13</v>
      </c>
      <c r="F10" s="39"/>
      <c r="G10" s="39"/>
      <c r="H10" s="39"/>
    </row>
    <row r="11" spans="1:8" ht="14.1" customHeight="1">
      <c r="B11" s="11">
        <f>IF(DAY(MarSun1)=1,IF(AND(YEAR(MarSun1+22)=CalendarYear,MONTH(MarSun1+22)=3),MarSun1+22,""),IF(AND(YEAR(MarSun1+29)=CalendarYear,MONTH(MarSun1+29)=3),MarSun1+29,""))</f>
        <v>45740</v>
      </c>
      <c r="C11" s="5">
        <f>IF(DAY(MarSun1)=1,IF(AND(YEAR(MarSun1+23)=CalendarYear,MONTH(MarSun1+23)=3),MarSun1+23,""),IF(AND(YEAR(MarSun1+30)=CalendarYear,MONTH(MarSun1+30)=3),MarSun1+30,""))</f>
        <v>45741</v>
      </c>
      <c r="D11" s="5">
        <f>IF(DAY(MarSun1)=1,IF(AND(YEAR(MarSun1+24)=CalendarYear,MONTH(MarSun1+24)=3),MarSun1+24,""),IF(AND(YEAR(MarSun1+31)=CalendarYear,MONTH(MarSun1+31)=3),MarSun1+31,""))</f>
        <v>45742</v>
      </c>
      <c r="E11" s="5">
        <f>IF(DAY(MarSun1)=1,IF(AND(YEAR(MarSun1+25)=CalendarYear,MONTH(MarSun1+25)=3),MarSun1+25,""),IF(AND(YEAR(MarSun1+32)=CalendarYear,MONTH(MarSun1+32)=3),MarSun1+32,""))</f>
        <v>45743</v>
      </c>
      <c r="F11" s="5">
        <f>IF(DAY(MarSun1)=1,IF(AND(YEAR(MarSun1+26)=CalendarYear,MONTH(MarSun1+26)=3),MarSun1+26,""),IF(AND(YEAR(MarSun1+33)=CalendarYear,MONTH(MarSun1+33)=3),MarSun1+33,""))</f>
        <v>45744</v>
      </c>
      <c r="G11" s="5">
        <f>IF(DAY(MarSun1)=1,IF(AND(YEAR(MarSun1+27)=CalendarYear,MONTH(MarSun1+27)=3),MarSun1+27,""),IF(AND(YEAR(MarSun1+34)=CalendarYear,MONTH(MarSun1+34)=3),MarSun1+34,""))</f>
        <v>45745</v>
      </c>
      <c r="H11" s="12">
        <f>IF(DAY(MarSun1)=1,IF(AND(YEAR(MarSun1+28)=CalendarYear,MONTH(MarSun1+28)=3),MarSun1+28,""),IF(AND(YEAR(MarSun1+35)=CalendarYear,MONTH(MarSun1+35)=3),MarSun1+35,""))</f>
        <v>45746</v>
      </c>
    </row>
    <row r="12" spans="1:8" ht="57.95" customHeight="1">
      <c r="B12" s="40"/>
      <c r="C12" s="38"/>
      <c r="D12" s="38"/>
      <c r="E12" s="42" t="s">
        <v>12</v>
      </c>
      <c r="F12" s="43" t="s">
        <v>11</v>
      </c>
      <c r="G12" s="43" t="s">
        <v>11</v>
      </c>
      <c r="H12" s="42" t="s">
        <v>13</v>
      </c>
    </row>
    <row r="13" spans="1:8" ht="14.1" customHeight="1">
      <c r="B13" s="11">
        <f>IF(DAY(MarSun1)=1,IF(AND(YEAR(MarSun1+29)=CalendarYear,MONTH(MarSun1+29)=3),MarSun1+29,""),IF(AND(YEAR(MarSun1+36)=CalendarYear,MONTH(MarSun1+36)=3),MarSun1+36,""))</f>
        <v>45747</v>
      </c>
      <c r="C13" s="5" t="str">
        <f>IF(DAY(MarSun1)=1,IF(AND(YEAR(MarSun1+30)=CalendarYear,MONTH(MarSun1+30)=3),MarSun1+30,""),IF(AND(YEAR(MarSun1+37)=CalendarYear,MONTH(MarSun1+37)=3),MarSun1+37,""))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41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showGridLines="0" workbookViewId="0">
      <selection activeCell="D6" sqref="D6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DATE(CalendarYear,4,1)</f>
        <v>45748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IF(DAY(AprSun1)=1,"",IF(AND(YEAR(AprSun1+1)=CalendarYear,MONTH(AprSun1+1)=4),AprSun1+1,""))</f>
        <v/>
      </c>
      <c r="C3" s="5">
        <f>IF(DAY(AprSun1)=1,"",IF(AND(YEAR(AprSun1+2)=CalendarYear,MONTH(AprSun1+2)=4),AprSun1+2,""))</f>
        <v>45748</v>
      </c>
      <c r="D3" s="5">
        <f>IF(DAY(AprSun1)=1,"",IF(AND(YEAR(AprSun1+3)=CalendarYear,MONTH(AprSun1+3)=4),AprSun1+3,""))</f>
        <v>45749</v>
      </c>
      <c r="E3" s="5">
        <f>IF(DAY(AprSun1)=1,"",IF(AND(YEAR(AprSun1+4)=CalendarYear,MONTH(AprSun1+4)=4),AprSun1+4,""))</f>
        <v>45750</v>
      </c>
      <c r="F3" s="5">
        <f>IF(DAY(AprSun1)=1,"",IF(AND(YEAR(AprSun1+5)=CalendarYear,MONTH(AprSun1+5)=4),AprSun1+5,""))</f>
        <v>45751</v>
      </c>
      <c r="G3" s="5">
        <f>IF(DAY(AprSun1)=1,"",IF(AND(YEAR(AprSun1+6)=CalendarYear,MONTH(AprSun1+6)=4),AprSun1+6,""))</f>
        <v>45752</v>
      </c>
      <c r="H3" s="12">
        <f>IF(DAY(AprSun1)=1,IF(AND(YEAR(AprSun1)=CalendarYear,MONTH(AprSun1)=4),AprSun1,""),IF(AND(YEAR(AprSun1+7)=CalendarYear,MONTH(AprSun1+7)=4),AprSun1+7,""))</f>
        <v>45753</v>
      </c>
    </row>
    <row r="4" spans="1:8" ht="57.95" customHeight="1">
      <c r="B4" s="14"/>
      <c r="C4" s="38"/>
      <c r="D4" s="42" t="s">
        <v>12</v>
      </c>
      <c r="E4" s="43" t="s">
        <v>11</v>
      </c>
      <c r="F4" s="43" t="s">
        <v>11</v>
      </c>
      <c r="G4" s="43" t="s">
        <v>11</v>
      </c>
      <c r="H4" s="43" t="s">
        <v>11</v>
      </c>
    </row>
    <row r="5" spans="1:8" ht="14.1" customHeight="1">
      <c r="B5" s="11">
        <f>IF(DAY(AprSun1)=1,IF(AND(YEAR(AprSun1+1)=CalendarYear,MONTH(AprSun1+1)=4),AprSun1+1,""),IF(AND(YEAR(AprSun1+8)=CalendarYear,MONTH(AprSun1+8)=4),AprSun1+8,""))</f>
        <v>45754</v>
      </c>
      <c r="C5" s="5">
        <f>IF(DAY(AprSun1)=1,IF(AND(YEAR(AprSun1+2)=CalendarYear,MONTH(AprSun1+2)=4),AprSun1+2,""),IF(AND(YEAR(AprSun1+9)=CalendarYear,MONTH(AprSun1+9)=4),AprSun1+9,""))</f>
        <v>45755</v>
      </c>
      <c r="D5" s="5">
        <f>IF(DAY(AprSun1)=1,IF(AND(YEAR(AprSun1+3)=CalendarYear,MONTH(AprSun1+3)=4),AprSun1+3,""),IF(AND(YEAR(AprSun1+10)=CalendarYear,MONTH(AprSun1+10)=4),AprSun1+10,""))</f>
        <v>45756</v>
      </c>
      <c r="E5" s="5">
        <f>IF(DAY(AprSun1)=1,IF(AND(YEAR(AprSun1+4)=CalendarYear,MONTH(AprSun1+4)=4),AprSun1+4,""),IF(AND(YEAR(AprSun1+11)=CalendarYear,MONTH(AprSun1+11)=4),AprSun1+11,""))</f>
        <v>45757</v>
      </c>
      <c r="F5" s="5">
        <f>IF(DAY(AprSun1)=1,IF(AND(YEAR(AprSun1+5)=CalendarYear,MONTH(AprSun1+5)=4),AprSun1+5,""),IF(AND(YEAR(AprSun1+12)=CalendarYear,MONTH(AprSun1+12)=4),AprSun1+12,""))</f>
        <v>45758</v>
      </c>
      <c r="G5" s="5">
        <f>IF(DAY(AprSun1)=1,IF(AND(YEAR(AprSun1+6)=CalendarYear,MONTH(AprSun1+6)=4),AprSun1+6,""),IF(AND(YEAR(AprSun1+13)=CalendarYear,MONTH(AprSun1+13)=4),AprSun1+13,""))</f>
        <v>45759</v>
      </c>
      <c r="H5" s="12">
        <f>IF(DAY(AprSun1)=1,IF(AND(YEAR(AprSun1+7)=CalendarYear,MONTH(AprSun1+7)=4),AprSun1+7,""),IF(AND(YEAR(AprSun1+14)=CalendarYear,MONTH(AprSun1+14)=4),AprSun1+14,""))</f>
        <v>45760</v>
      </c>
    </row>
    <row r="6" spans="1:8" ht="57.95" customHeight="1"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3" t="s">
        <v>11</v>
      </c>
    </row>
    <row r="7" spans="1:8" ht="14.1" customHeight="1">
      <c r="B7" s="11">
        <f>IF(DAY(AprSun1)=1,IF(AND(YEAR(AprSun1+8)=CalendarYear,MONTH(AprSun1+8)=4),AprSun1+8,""),IF(AND(YEAR(AprSun1+15)=CalendarYear,MONTH(AprSun1+15)=4),AprSun1+15,""))</f>
        <v>45761</v>
      </c>
      <c r="C7" s="5">
        <f>IF(DAY(AprSun1)=1,IF(AND(YEAR(AprSun1+9)=CalendarYear,MONTH(AprSun1+9)=4),AprSun1+9,""),IF(AND(YEAR(AprSun1+16)=CalendarYear,MONTH(AprSun1+16)=4),AprSun1+16,""))</f>
        <v>45762</v>
      </c>
      <c r="D7" s="5">
        <f>IF(DAY(AprSun1)=1,IF(AND(YEAR(AprSun1+10)=CalendarYear,MONTH(AprSun1+10)=4),AprSun1+10,""),IF(AND(YEAR(AprSun1+17)=CalendarYear,MONTH(AprSun1+17)=4),AprSun1+17,""))</f>
        <v>45763</v>
      </c>
      <c r="E7" s="5">
        <f>IF(DAY(AprSun1)=1,IF(AND(YEAR(AprSun1+11)=CalendarYear,MONTH(AprSun1+11)=4),AprSun1+11,""),IF(AND(YEAR(AprSun1+18)=CalendarYear,MONTH(AprSun1+18)=4),AprSun1+18,""))</f>
        <v>45764</v>
      </c>
      <c r="F7" s="5">
        <f>IF(DAY(AprSun1)=1,IF(AND(YEAR(AprSun1+12)=CalendarYear,MONTH(AprSun1+12)=4),AprSun1+12,""),IF(AND(YEAR(AprSun1+19)=CalendarYear,MONTH(AprSun1+19)=4),AprSun1+19,""))</f>
        <v>45765</v>
      </c>
      <c r="G7" s="5">
        <f>IF(DAY(AprSun1)=1,IF(AND(YEAR(AprSun1+13)=CalendarYear,MONTH(AprSun1+13)=4),AprSun1+13,""),IF(AND(YEAR(AprSun1+20)=CalendarYear,MONTH(AprSun1+20)=4),AprSun1+20,""))</f>
        <v>45766</v>
      </c>
      <c r="H7" s="12">
        <f>IF(DAY(AprSun1)=1,IF(AND(YEAR(AprSun1+14)=CalendarYear,MONTH(AprSun1+14)=4),AprSun1+14,""),IF(AND(YEAR(AprSun1+21)=CalendarYear,MONTH(AprSun1+21)=4),AprSun1+21,""))</f>
        <v>45767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11">
        <f>IF(DAY(AprSun1)=1,IF(AND(YEAR(AprSun1+15)=CalendarYear,MONTH(AprSun1+15)=4),AprSun1+15,""),IF(AND(YEAR(AprSun1+22)=CalendarYear,MONTH(AprSun1+22)=4),AprSun1+22,""))</f>
        <v>45768</v>
      </c>
      <c r="C9" s="5">
        <f>IF(DAY(AprSun1)=1,IF(AND(YEAR(AprSun1+16)=CalendarYear,MONTH(AprSun1+16)=4),AprSun1+16,""),IF(AND(YEAR(AprSun1+23)=CalendarYear,MONTH(AprSun1+23)=4),AprSun1+23,""))</f>
        <v>45769</v>
      </c>
      <c r="D9" s="5">
        <f>IF(DAY(AprSun1)=1,IF(AND(YEAR(AprSun1+17)=CalendarYear,MONTH(AprSun1+17)=4),AprSun1+17,""),IF(AND(YEAR(AprSun1+24)=CalendarYear,MONTH(AprSun1+24)=4),AprSun1+24,""))</f>
        <v>45770</v>
      </c>
      <c r="E9" s="5">
        <f>IF(DAY(AprSun1)=1,IF(AND(YEAR(AprSun1+18)=CalendarYear,MONTH(AprSun1+18)=4),AprSun1+18,""),IF(AND(YEAR(AprSun1+25)=CalendarYear,MONTH(AprSun1+25)=4),AprSun1+25,""))</f>
        <v>45771</v>
      </c>
      <c r="F9" s="5">
        <f>IF(DAY(AprSun1)=1,IF(AND(YEAR(AprSun1+19)=CalendarYear,MONTH(AprSun1+19)=4),AprSun1+19,""),IF(AND(YEAR(AprSun1+26)=CalendarYear,MONTH(AprSun1+26)=4),AprSun1+26,""))</f>
        <v>45772</v>
      </c>
      <c r="G9" s="5">
        <f>IF(DAY(AprSun1)=1,IF(AND(YEAR(AprSun1+20)=CalendarYear,MONTH(AprSun1+20)=4),AprSun1+20,""),IF(AND(YEAR(AprSun1+27)=CalendarYear,MONTH(AprSun1+27)=4),AprSun1+27,""))</f>
        <v>45773</v>
      </c>
      <c r="H9" s="12">
        <f>IF(DAY(AprSun1)=1,IF(AND(YEAR(AprSun1+21)=CalendarYear,MONTH(AprSun1+21)=4),AprSun1+21,""),IF(AND(YEAR(AprSun1+28)=CalendarYear,MONTH(AprSun1+28)=4),AprSun1+28,""))</f>
        <v>45774</v>
      </c>
    </row>
    <row r="10" spans="1:8" ht="57.95" customHeight="1">
      <c r="B10" s="43" t="s">
        <v>11</v>
      </c>
      <c r="C10" s="42" t="s">
        <v>13</v>
      </c>
      <c r="D10" s="38"/>
      <c r="E10" s="38"/>
      <c r="F10" s="38"/>
      <c r="G10" s="38"/>
      <c r="H10" s="38"/>
    </row>
    <row r="11" spans="1:8" ht="14.1" customHeight="1">
      <c r="B11" s="11">
        <f>IF(DAY(AprSun1)=1,IF(AND(YEAR(AprSun1+22)=CalendarYear,MONTH(AprSun1+22)=4),AprSun1+22,""),IF(AND(YEAR(AprSun1+29)=CalendarYear,MONTH(AprSun1+29)=4),AprSun1+29,""))</f>
        <v>45775</v>
      </c>
      <c r="C11" s="5">
        <f>IF(DAY(AprSun1)=1,IF(AND(YEAR(AprSun1+23)=CalendarYear,MONTH(AprSun1+23)=4),AprSun1+23,""),IF(AND(YEAR(AprSun1+30)=CalendarYear,MONTH(AprSun1+30)=4),AprSun1+30,""))</f>
        <v>45776</v>
      </c>
      <c r="D11" s="5">
        <f>IF(DAY(AprSun1)=1,IF(AND(YEAR(AprSun1+24)=CalendarYear,MONTH(AprSun1+24)=4),AprSun1+24,""),IF(AND(YEAR(AprSun1+31)=CalendarYear,MONTH(AprSun1+31)=4),AprSun1+31,""))</f>
        <v>45777</v>
      </c>
      <c r="E11" s="5" t="str">
        <f>IF(DAY(AprSun1)=1,IF(AND(YEAR(AprSun1+25)=CalendarYear,MONTH(AprSun1+25)=4),AprSun1+25,""),IF(AND(YEAR(AprSun1+32)=CalendarYear,MONTH(AprSun1+32)=4),AprSun1+32,""))</f>
        <v/>
      </c>
      <c r="F11" s="5" t="str">
        <f>IF(DAY(AprSun1)=1,IF(AND(YEAR(AprSun1+26)=CalendarYear,MONTH(AprSun1+26)=4),AprSun1+26,""),IF(AND(YEAR(AprSun1+33)=CalendarYear,MONTH(AprSun1+33)=4),AprSun1+33,""))</f>
        <v/>
      </c>
      <c r="G11" s="5" t="str">
        <f>IF(DAY(AprSun1)=1,IF(AND(YEAR(AprSun1+27)=CalendarYear,MONTH(AprSun1+27)=4),AprSun1+27,""),IF(AND(YEAR(AprSun1+34)=CalendarYear,MONTH(AprSun1+34)=4),AprSun1+34,""))</f>
        <v/>
      </c>
      <c r="H11" s="12" t="str">
        <f>IF(DAY(AprSun1)=1,IF(AND(YEAR(AprSun1+28)=CalendarYear,MONTH(AprSun1+28)=4),AprSun1+28,""),IF(AND(YEAR(AprSun1+35)=CalendarYear,MONTH(AprSun1+35)=4),AprSun1+35,""))</f>
        <v/>
      </c>
    </row>
    <row r="12" spans="1:8" ht="57.95" customHeight="1">
      <c r="B12" s="38"/>
      <c r="C12" s="38"/>
      <c r="D12" s="38"/>
    </row>
    <row r="13" spans="1:8" ht="14.1" customHeight="1">
      <c r="B13" s="11" t="str">
        <f>IF(DAY(AprSun1)=1,IF(AND(YEAR(AprSun1+29)=CalendarYear,MONTH(AprSun1+29)=4),AprSun1+29,""),IF(AND(YEAR(AprSun1+36)=CalendarYear,MONTH(AprSun1+36)=4),AprSun1+36,""))</f>
        <v/>
      </c>
      <c r="C13" s="5" t="str">
        <f>IF(DAY(AprSun1)=1,IF(AND(YEAR(AprSun1+30)=CalendarYear,MONTH(AprSun1+30)=4),AprSun1+30,""),IF(AND(YEAR(AprSun1+37)=CalendarYear,MONTH(AprSun1+37)=4),AprSun1+37,""))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showGridLines="0" workbookViewId="0">
      <selection activeCell="C8" sqref="C8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DATE(CalendarYear,5,1)</f>
        <v>45778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IF(DAY(MaySun1)=1,"",IF(AND(YEAR(MaySun1+1)=CalendarYear,MONTH(MaySun1+1)=5),MaySun1+1,""))</f>
        <v/>
      </c>
      <c r="C3" s="5" t="str">
        <f>IF(DAY(MaySun1)=1,"",IF(AND(YEAR(MaySun1+2)=CalendarYear,MONTH(MaySun1+2)=5),MaySun1+2,""))</f>
        <v/>
      </c>
      <c r="D3" s="5" t="str">
        <f>IF(DAY(MaySun1)=1,"",IF(AND(YEAR(MaySun1+3)=CalendarYear,MONTH(MaySun1+3)=5),MaySun1+3,""))</f>
        <v/>
      </c>
      <c r="E3" s="5">
        <f>IF(DAY(MaySun1)=1,"",IF(AND(YEAR(MaySun1+4)=CalendarYear,MONTH(MaySun1+4)=5),MaySun1+4,""))</f>
        <v>45778</v>
      </c>
      <c r="F3" s="5">
        <f>IF(DAY(MaySun1)=1,"",IF(AND(YEAR(MaySun1+5)=CalendarYear,MONTH(MaySun1+5)=5),MaySun1+5,""))</f>
        <v>45779</v>
      </c>
      <c r="G3" s="5">
        <f>IF(DAY(MaySun1)=1,"",IF(AND(YEAR(MaySun1+6)=CalendarYear,MONTH(MaySun1+6)=5),MaySun1+6,""))</f>
        <v>45780</v>
      </c>
      <c r="H3" s="12">
        <f>IF(DAY(MaySun1)=1,IF(AND(YEAR(MaySun1)=CalendarYear,MONTH(MaySun1)=5),MaySun1,""),IF(AND(YEAR(MaySun1+7)=CalendarYear,MONTH(MaySun1+7)=5),MaySun1+7,""))</f>
        <v>45781</v>
      </c>
    </row>
    <row r="4" spans="1:8" ht="57.95" customHeight="1">
      <c r="B4" s="14"/>
      <c r="C4" s="6"/>
      <c r="D4" s="7"/>
      <c r="E4" s="38"/>
      <c r="F4" s="41"/>
      <c r="G4" s="41"/>
      <c r="H4" s="39"/>
    </row>
    <row r="5" spans="1:8" ht="14.1" customHeight="1">
      <c r="B5" s="11">
        <f>IF(DAY(MaySun1)=1,IF(AND(YEAR(MaySun1+1)=CalendarYear,MONTH(MaySun1+1)=5),MaySun1+1,""),IF(AND(YEAR(MaySun1+8)=CalendarYear,MONTH(MaySun1+8)=5),MaySun1+8,""))</f>
        <v>45782</v>
      </c>
      <c r="C5" s="5">
        <f>IF(DAY(MaySun1)=1,IF(AND(YEAR(MaySun1+2)=CalendarYear,MONTH(MaySun1+2)=5),MaySun1+2,""),IF(AND(YEAR(MaySun1+9)=CalendarYear,MONTH(MaySun1+9)=5),MaySun1+9,""))</f>
        <v>45783</v>
      </c>
      <c r="D5" s="5">
        <f>IF(DAY(MaySun1)=1,IF(AND(YEAR(MaySun1+3)=CalendarYear,MONTH(MaySun1+3)=5),MaySun1+3,""),IF(AND(YEAR(MaySun1+10)=CalendarYear,MONTH(MaySun1+10)=5),MaySun1+10,""))</f>
        <v>45784</v>
      </c>
      <c r="E5" s="5">
        <f>IF(DAY(MaySun1)=1,IF(AND(YEAR(MaySun1+4)=CalendarYear,MONTH(MaySun1+4)=5),MaySun1+4,""),IF(AND(YEAR(MaySun1+11)=CalendarYear,MONTH(MaySun1+11)=5),MaySun1+11,""))</f>
        <v>45785</v>
      </c>
      <c r="F5" s="5">
        <f>IF(DAY(MaySun1)=1,IF(AND(YEAR(MaySun1+5)=CalendarYear,MONTH(MaySun1+5)=5),MaySun1+5,""),IF(AND(YEAR(MaySun1+12)=CalendarYear,MONTH(MaySun1+12)=5),MaySun1+12,""))</f>
        <v>45786</v>
      </c>
      <c r="G5" s="5">
        <f>IF(DAY(MaySun1)=1,IF(AND(YEAR(MaySun1+6)=CalendarYear,MONTH(MaySun1+6)=5),MaySun1+6,""),IF(AND(YEAR(MaySun1+13)=CalendarYear,MONTH(MaySun1+13)=5),MaySun1+13,""))</f>
        <v>45787</v>
      </c>
      <c r="H5" s="12">
        <f>IF(DAY(MaySun1)=1,IF(AND(YEAR(MaySun1+7)=CalendarYear,MONTH(MaySun1+7)=5),MaySun1+7,""),IF(AND(YEAR(MaySun1+14)=CalendarYear,MONTH(MaySun1+14)=5),MaySun1+14,""))</f>
        <v>45788</v>
      </c>
    </row>
    <row r="6" spans="1:8" ht="57.95" customHeight="1">
      <c r="B6" s="40"/>
      <c r="C6" s="38"/>
      <c r="D6" s="38"/>
      <c r="E6" s="38"/>
      <c r="F6" s="38"/>
      <c r="G6" s="38"/>
      <c r="H6" s="39"/>
    </row>
    <row r="7" spans="1:8" ht="14.1" customHeight="1">
      <c r="B7" s="11">
        <f>IF(DAY(MaySun1)=1,IF(AND(YEAR(MaySun1+8)=CalendarYear,MONTH(MaySun1+8)=5),MaySun1+8,""),IF(AND(YEAR(MaySun1+15)=CalendarYear,MONTH(MaySun1+15)=5),MaySun1+15,""))</f>
        <v>45789</v>
      </c>
      <c r="C7" s="5">
        <f>IF(DAY(MaySun1)=1,IF(AND(YEAR(MaySun1+9)=CalendarYear,MONTH(MaySun1+9)=5),MaySun1+9,""),IF(AND(YEAR(MaySun1+16)=CalendarYear,MONTH(MaySun1+16)=5),MaySun1+16,""))</f>
        <v>45790</v>
      </c>
      <c r="D7" s="5">
        <f>IF(DAY(MaySun1)=1,IF(AND(YEAR(MaySun1+10)=CalendarYear,MONTH(MaySun1+10)=5),MaySun1+10,""),IF(AND(YEAR(MaySun1+17)=CalendarYear,MONTH(MaySun1+17)=5),MaySun1+17,""))</f>
        <v>45791</v>
      </c>
      <c r="E7" s="5">
        <f>IF(DAY(MaySun1)=1,IF(AND(YEAR(MaySun1+11)=CalendarYear,MONTH(MaySun1+11)=5),MaySun1+11,""),IF(AND(YEAR(MaySun1+18)=CalendarYear,MONTH(MaySun1+18)=5),MaySun1+18,""))</f>
        <v>45792</v>
      </c>
      <c r="F7" s="5">
        <f>IF(DAY(MaySun1)=1,IF(AND(YEAR(MaySun1+12)=CalendarYear,MONTH(MaySun1+12)=5),MaySun1+12,""),IF(AND(YEAR(MaySun1+19)=CalendarYear,MONTH(MaySun1+19)=5),MaySun1+19,""))</f>
        <v>45793</v>
      </c>
      <c r="G7" s="5">
        <f>IF(DAY(MaySun1)=1,IF(AND(YEAR(MaySun1+13)=CalendarYear,MONTH(MaySun1+13)=5),MaySun1+13,""),IF(AND(YEAR(MaySun1+20)=CalendarYear,MONTH(MaySun1+20)=5),MaySun1+20,""))</f>
        <v>45794</v>
      </c>
      <c r="H7" s="12">
        <f>IF(DAY(MaySun1)=1,IF(AND(YEAR(MaySun1+14)=CalendarYear,MONTH(MaySun1+14)=5),MaySun1+14,""),IF(AND(YEAR(MaySun1+21)=CalendarYear,MONTH(MaySun1+21)=5),MaySun1+21,""))</f>
        <v>45795</v>
      </c>
    </row>
    <row r="8" spans="1:8" ht="57.95" customHeight="1">
      <c r="B8" s="40"/>
      <c r="C8" s="42" t="s">
        <v>12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11">
        <f>IF(DAY(MaySun1)=1,IF(AND(YEAR(MaySun1+15)=CalendarYear,MONTH(MaySun1+15)=5),MaySun1+15,""),IF(AND(YEAR(MaySun1+22)=CalendarYear,MONTH(MaySun1+22)=5),MaySun1+22,""))</f>
        <v>45796</v>
      </c>
      <c r="C9" s="5">
        <f>IF(DAY(MaySun1)=1,IF(AND(YEAR(MaySun1+16)=CalendarYear,MONTH(MaySun1+16)=5),MaySun1+16,""),IF(AND(YEAR(MaySun1+23)=CalendarYear,MONTH(MaySun1+23)=5),MaySun1+23,""))</f>
        <v>45797</v>
      </c>
      <c r="D9" s="5">
        <f>IF(DAY(MaySun1)=1,IF(AND(YEAR(MaySun1+17)=CalendarYear,MONTH(MaySun1+17)=5),MaySun1+17,""),IF(AND(YEAR(MaySun1+24)=CalendarYear,MONTH(MaySun1+24)=5),MaySun1+24,""))</f>
        <v>45798</v>
      </c>
      <c r="E9" s="5">
        <f>IF(DAY(MaySun1)=1,IF(AND(YEAR(MaySun1+18)=CalendarYear,MONTH(MaySun1+18)=5),MaySun1+18,""),IF(AND(YEAR(MaySun1+25)=CalendarYear,MONTH(MaySun1+25)=5),MaySun1+25,""))</f>
        <v>45799</v>
      </c>
      <c r="F9" s="5">
        <f>IF(DAY(MaySun1)=1,IF(AND(YEAR(MaySun1+19)=CalendarYear,MONTH(MaySun1+19)=5),MaySun1+19,""),IF(AND(YEAR(MaySun1+26)=CalendarYear,MONTH(MaySun1+26)=5),MaySun1+26,""))</f>
        <v>45800</v>
      </c>
      <c r="G9" s="5">
        <f>IF(DAY(MaySun1)=1,IF(AND(YEAR(MaySun1+20)=CalendarYear,MONTH(MaySun1+20)=5),MaySun1+20,""),IF(AND(YEAR(MaySun1+27)=CalendarYear,MONTH(MaySun1+27)=5),MaySun1+27,""))</f>
        <v>45801</v>
      </c>
      <c r="H9" s="12">
        <f>IF(DAY(MaySun1)=1,IF(AND(YEAR(MaySun1+21)=CalendarYear,MONTH(MaySun1+21)=5),MaySun1+21,""),IF(AND(YEAR(MaySun1+28)=CalendarYear,MONTH(MaySun1+28)=5),MaySun1+28,""))</f>
        <v>45802</v>
      </c>
    </row>
    <row r="10" spans="1:8" ht="57.95" customHeight="1">
      <c r="B10" s="42" t="s">
        <v>13</v>
      </c>
      <c r="C10" s="38"/>
      <c r="D10" s="38"/>
      <c r="E10" s="38"/>
      <c r="F10" s="42" t="s">
        <v>12</v>
      </c>
      <c r="G10" s="43" t="s">
        <v>11</v>
      </c>
      <c r="H10" s="43" t="s">
        <v>11</v>
      </c>
    </row>
    <row r="11" spans="1:8" ht="14.1" customHeight="1">
      <c r="B11" s="11">
        <f>IF(DAY(MaySun1)=1,IF(AND(YEAR(MaySun1+22)=CalendarYear,MONTH(MaySun1+22)=5),MaySun1+22,""),IF(AND(YEAR(MaySun1+29)=CalendarYear,MONTH(MaySun1+29)=5),MaySun1+29,""))</f>
        <v>45803</v>
      </c>
      <c r="C11" s="5">
        <f>IF(DAY(MaySun1)=1,IF(AND(YEAR(MaySun1+23)=CalendarYear,MONTH(MaySun1+23)=5),MaySun1+23,""),IF(AND(YEAR(MaySun1+30)=CalendarYear,MONTH(MaySun1+30)=5),MaySun1+30,""))</f>
        <v>45804</v>
      </c>
      <c r="D11" s="5">
        <f>IF(DAY(MaySun1)=1,IF(AND(YEAR(MaySun1+24)=CalendarYear,MONTH(MaySun1+24)=5),MaySun1+24,""),IF(AND(YEAR(MaySun1+31)=CalendarYear,MONTH(MaySun1+31)=5),MaySun1+31,""))</f>
        <v>45805</v>
      </c>
      <c r="E11" s="5">
        <f>IF(DAY(MaySun1)=1,IF(AND(YEAR(MaySun1+25)=CalendarYear,MONTH(MaySun1+25)=5),MaySun1+25,""),IF(AND(YEAR(MaySun1+32)=CalendarYear,MONTH(MaySun1+32)=5),MaySun1+32,""))</f>
        <v>45806</v>
      </c>
      <c r="F11" s="5">
        <f>IF(DAY(MaySun1)=1,IF(AND(YEAR(MaySun1+26)=CalendarYear,MONTH(MaySun1+26)=5),MaySun1+26,""),IF(AND(YEAR(MaySun1+33)=CalendarYear,MONTH(MaySun1+33)=5),MaySun1+33,""))</f>
        <v>45807</v>
      </c>
      <c r="G11" s="5">
        <f>IF(DAY(MaySun1)=1,IF(AND(YEAR(MaySun1+27)=CalendarYear,MONTH(MaySun1+27)=5),MaySun1+27,""),IF(AND(YEAR(MaySun1+34)=CalendarYear,MONTH(MaySun1+34)=5),MaySun1+34,""))</f>
        <v>45808</v>
      </c>
      <c r="H11" s="12" t="str">
        <f>IF(DAY(MaySun1)=1,IF(AND(YEAR(MaySun1+28)=CalendarYear,MONTH(MaySun1+28)=5),MaySun1+28,""),IF(AND(YEAR(MaySun1+35)=CalendarYear,MONTH(MaySun1+35)=5),MaySun1+35,""))</f>
        <v/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  <c r="F12" s="43" t="s">
        <v>11</v>
      </c>
      <c r="G12" s="43" t="s">
        <v>11</v>
      </c>
    </row>
    <row r="13" spans="1:8" ht="14.1" customHeight="1">
      <c r="B13" s="11" t="str">
        <f>IF(DAY(MaySun1)=1,IF(AND(YEAR(MaySun1+29)=CalendarYear,MONTH(MaySun1+29)=5),MaySun1+29,""),IF(AND(YEAR(MaySun1+36)=CalendarYear,MONTH(MaySun1+36)=5),MaySun1+36,""))</f>
        <v/>
      </c>
      <c r="C13" s="5" t="str">
        <f>IF(DAY(MaySun1)=1,IF(AND(YEAR(MaySun1+30)=CalendarYear,MONTH(MaySun1+30)=5),MaySun1+30,""),IF(AND(YEAR(MaySun1+37)=CalendarYear,MONTH(MaySun1+37)=5),MaySun1+37,""))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showGridLines="0" topLeftCell="A4" workbookViewId="0">
      <selection activeCell="D12" sqref="D12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DATE(CalendarYear,6,1)</f>
        <v>45809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IF(DAY(JunSun1)=1,"",IF(AND(YEAR(JunSun1+1)=CalendarYear,MONTH(JunSun1+1)=6),JunSun1+1,""))</f>
        <v/>
      </c>
      <c r="C3" s="5" t="str">
        <f>IF(DAY(JunSun1)=1,"",IF(AND(YEAR(JunSun1+2)=CalendarYear,MONTH(JunSun1+2)=6),JunSun1+2,""))</f>
        <v/>
      </c>
      <c r="D3" s="5" t="str">
        <f>IF(DAY(JunSun1)=1,"",IF(AND(YEAR(JunSun1+3)=CalendarYear,MONTH(JunSun1+3)=6),JunSun1+3,""))</f>
        <v/>
      </c>
      <c r="E3" s="5" t="str">
        <f>IF(DAY(JunSun1)=1,"",IF(AND(YEAR(JunSun1+4)=CalendarYear,MONTH(JunSun1+4)=6),JunSun1+4,""))</f>
        <v/>
      </c>
      <c r="F3" s="5" t="str">
        <f>IF(DAY(JunSun1)=1,"",IF(AND(YEAR(JunSun1+5)=CalendarYear,MONTH(JunSun1+5)=6),JunSun1+5,""))</f>
        <v/>
      </c>
      <c r="G3" s="5" t="str">
        <f>IF(DAY(JunSun1)=1,"",IF(AND(YEAR(JunSun1+6)=CalendarYear,MONTH(JunSun1+6)=6),JunSun1+6,""))</f>
        <v/>
      </c>
      <c r="H3" s="12">
        <f>IF(DAY(JunSun1)=1,IF(AND(YEAR(JunSun1)=CalendarYear,MONTH(JunSun1)=6),JunSun1,""),IF(AND(YEAR(JunSun1+7)=CalendarYear,MONTH(JunSun1+7)=6),JunSun1+7,""))</f>
        <v>45809</v>
      </c>
    </row>
    <row r="4" spans="1:8" ht="57.95" customHeight="1">
      <c r="H4" s="43" t="s">
        <v>11</v>
      </c>
    </row>
    <row r="5" spans="1:8" ht="14.1" customHeight="1">
      <c r="B5" s="11">
        <f>IF(DAY(JunSun1)=1,IF(AND(YEAR(JunSun1+1)=CalendarYear,MONTH(JunSun1+1)=6),JunSun1+1,""),IF(AND(YEAR(JunSun1+8)=CalendarYear,MONTH(JunSun1+8)=6),JunSun1+8,""))</f>
        <v>45810</v>
      </c>
      <c r="C5" s="5">
        <f>IF(DAY(JunSun1)=1,IF(AND(YEAR(JunSun1+2)=CalendarYear,MONTH(JunSun1+2)=6),JunSun1+2,""),IF(AND(YEAR(JunSun1+9)=CalendarYear,MONTH(JunSun1+9)=6),JunSun1+9,""))</f>
        <v>45811</v>
      </c>
      <c r="D5" s="5">
        <f>IF(DAY(JunSun1)=1,IF(AND(YEAR(JunSun1+3)=CalendarYear,MONTH(JunSun1+3)=6),JunSun1+3,""),IF(AND(YEAR(JunSun1+10)=CalendarYear,MONTH(JunSun1+10)=6),JunSun1+10,""))</f>
        <v>45812</v>
      </c>
      <c r="E5" s="5">
        <f>IF(DAY(JunSun1)=1,IF(AND(YEAR(JunSun1+4)=CalendarYear,MONTH(JunSun1+4)=6),JunSun1+4,""),IF(AND(YEAR(JunSun1+11)=CalendarYear,MONTH(JunSun1+11)=6),JunSun1+11,""))</f>
        <v>45813</v>
      </c>
      <c r="F5" s="5">
        <f>IF(DAY(JunSun1)=1,IF(AND(YEAR(JunSun1+5)=CalendarYear,MONTH(JunSun1+5)=6),JunSun1+5,""),IF(AND(YEAR(JunSun1+12)=CalendarYear,MONTH(JunSun1+12)=6),JunSun1+12,""))</f>
        <v>45814</v>
      </c>
      <c r="G5" s="5">
        <f>IF(DAY(JunSun1)=1,IF(AND(YEAR(JunSun1+6)=CalendarYear,MONTH(JunSun1+6)=6),JunSun1+6,""),IF(AND(YEAR(JunSun1+13)=CalendarYear,MONTH(JunSun1+13)=6),JunSun1+13,""))</f>
        <v>45815</v>
      </c>
      <c r="H5" s="12">
        <f>IF(DAY(JunSun1)=1,IF(AND(YEAR(JunSun1+7)=CalendarYear,MONTH(JunSun1+7)=6),JunSun1+7,""),IF(AND(YEAR(JunSun1+14)=CalendarYear,MONTH(JunSun1+14)=6),JunSun1+14,""))</f>
        <v>45816</v>
      </c>
    </row>
    <row r="6" spans="1:8" ht="57.95" customHeight="1"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3" t="s">
        <v>11</v>
      </c>
    </row>
    <row r="7" spans="1:8" ht="14.1" customHeight="1">
      <c r="B7" s="11">
        <f>IF(DAY(JunSun1)=1,IF(AND(YEAR(JunSun1+8)=CalendarYear,MONTH(JunSun1+8)=6),JunSun1+8,""),IF(AND(YEAR(JunSun1+15)=CalendarYear,MONTH(JunSun1+15)=6),JunSun1+15,""))</f>
        <v>45817</v>
      </c>
      <c r="C7" s="5">
        <f>IF(DAY(JunSun1)=1,IF(AND(YEAR(JunSun1+9)=CalendarYear,MONTH(JunSun1+9)=6),JunSun1+9,""),IF(AND(YEAR(JunSun1+16)=CalendarYear,MONTH(JunSun1+16)=6),JunSun1+16,""))</f>
        <v>45818</v>
      </c>
      <c r="D7" s="5">
        <f>IF(DAY(JunSun1)=1,IF(AND(YEAR(JunSun1+10)=CalendarYear,MONTH(JunSun1+10)=6),JunSun1+10,""),IF(AND(YEAR(JunSun1+17)=CalendarYear,MONTH(JunSun1+17)=6),JunSun1+17,""))</f>
        <v>45819</v>
      </c>
      <c r="E7" s="5">
        <f>IF(DAY(JunSun1)=1,IF(AND(YEAR(JunSun1+11)=CalendarYear,MONTH(JunSun1+11)=6),JunSun1+11,""),IF(AND(YEAR(JunSun1+18)=CalendarYear,MONTH(JunSun1+18)=6),JunSun1+18,""))</f>
        <v>45820</v>
      </c>
      <c r="F7" s="5">
        <f>IF(DAY(JunSun1)=1,IF(AND(YEAR(JunSun1+12)=CalendarYear,MONTH(JunSun1+12)=6),JunSun1+12,""),IF(AND(YEAR(JunSun1+19)=CalendarYear,MONTH(JunSun1+19)=6),JunSun1+19,""))</f>
        <v>45821</v>
      </c>
      <c r="G7" s="5">
        <f>IF(DAY(JunSun1)=1,IF(AND(YEAR(JunSun1+13)=CalendarYear,MONTH(JunSun1+13)=6),JunSun1+13,""),IF(AND(YEAR(JunSun1+20)=CalendarYear,MONTH(JunSun1+20)=6),JunSun1+20,""))</f>
        <v>45822</v>
      </c>
      <c r="H7" s="12">
        <f>IF(DAY(JunSun1)=1,IF(AND(YEAR(JunSun1+14)=CalendarYear,MONTH(JunSun1+14)=6),JunSun1+14,""),IF(AND(YEAR(JunSun1+21)=CalendarYear,MONTH(JunSun1+21)=6),JunSun1+21,""))</f>
        <v>45823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11">
        <f>IF(DAY(JunSun1)=1,IF(AND(YEAR(JunSun1+15)=CalendarYear,MONTH(JunSun1+15)=6),JunSun1+15,""),IF(AND(YEAR(JunSun1+22)=CalendarYear,MONTH(JunSun1+22)=6),JunSun1+22,""))</f>
        <v>45824</v>
      </c>
      <c r="C9" s="5">
        <f>IF(DAY(JunSun1)=1,IF(AND(YEAR(JunSun1+16)=CalendarYear,MONTH(JunSun1+16)=6),JunSun1+16,""),IF(AND(YEAR(JunSun1+23)=CalendarYear,MONTH(JunSun1+23)=6),JunSun1+23,""))</f>
        <v>45825</v>
      </c>
      <c r="D9" s="5">
        <f>IF(DAY(JunSun1)=1,IF(AND(YEAR(JunSun1+17)=CalendarYear,MONTH(JunSun1+17)=6),JunSun1+17,""),IF(AND(YEAR(JunSun1+24)=CalendarYear,MONTH(JunSun1+24)=6),JunSun1+24,""))</f>
        <v>45826</v>
      </c>
      <c r="E9" s="5">
        <f>IF(DAY(JunSun1)=1,IF(AND(YEAR(JunSun1+18)=CalendarYear,MONTH(JunSun1+18)=6),JunSun1+18,""),IF(AND(YEAR(JunSun1+25)=CalendarYear,MONTH(JunSun1+25)=6),JunSun1+25,""))</f>
        <v>45827</v>
      </c>
      <c r="F9" s="5">
        <f>IF(DAY(JunSun1)=1,IF(AND(YEAR(JunSun1+19)=CalendarYear,MONTH(JunSun1+19)=6),JunSun1+19,""),IF(AND(YEAR(JunSun1+26)=CalendarYear,MONTH(JunSun1+26)=6),JunSun1+26,""))</f>
        <v>45828</v>
      </c>
      <c r="G9" s="5">
        <f>IF(DAY(JunSun1)=1,IF(AND(YEAR(JunSun1+20)=CalendarYear,MONTH(JunSun1+20)=6),JunSun1+20,""),IF(AND(YEAR(JunSun1+27)=CalendarYear,MONTH(JunSun1+27)=6),JunSun1+27,""))</f>
        <v>45829</v>
      </c>
      <c r="H9" s="12">
        <f>IF(DAY(JunSun1)=1,IF(AND(YEAR(JunSun1+21)=CalendarYear,MONTH(JunSun1+21)=6),JunSun1+21,""),IF(AND(YEAR(JunSun1+28)=CalendarYear,MONTH(JunSun1+28)=6),JunSun1+28,""))</f>
        <v>45830</v>
      </c>
    </row>
    <row r="10" spans="1:8" ht="57.95" customHeight="1">
      <c r="B10" s="43" t="s">
        <v>11</v>
      </c>
      <c r="C10" s="43" t="s">
        <v>11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</row>
    <row r="11" spans="1:8" ht="14.1" customHeight="1">
      <c r="B11" s="11">
        <f>IF(DAY(JunSun1)=1,IF(AND(YEAR(JunSun1+22)=CalendarYear,MONTH(JunSun1+22)=6),JunSun1+22,""),IF(AND(YEAR(JunSun1+29)=CalendarYear,MONTH(JunSun1+29)=6),JunSun1+29,""))</f>
        <v>45831</v>
      </c>
      <c r="C11" s="5">
        <f>IF(DAY(JunSun1)=1,IF(AND(YEAR(JunSun1+23)=CalendarYear,MONTH(JunSun1+23)=6),JunSun1+23,""),IF(AND(YEAR(JunSun1+30)=CalendarYear,MONTH(JunSun1+30)=6),JunSun1+30,""))</f>
        <v>45832</v>
      </c>
      <c r="D11" s="5">
        <f>IF(DAY(JunSun1)=1,IF(AND(YEAR(JunSun1+24)=CalendarYear,MONTH(JunSun1+24)=6),JunSun1+24,""),IF(AND(YEAR(JunSun1+31)=CalendarYear,MONTH(JunSun1+31)=6),JunSun1+31,""))</f>
        <v>45833</v>
      </c>
      <c r="E11" s="5">
        <f>IF(DAY(JunSun1)=1,IF(AND(YEAR(JunSun1+25)=CalendarYear,MONTH(JunSun1+25)=6),JunSun1+25,""),IF(AND(YEAR(JunSun1+32)=CalendarYear,MONTH(JunSun1+32)=6),JunSun1+32,""))</f>
        <v>45834</v>
      </c>
      <c r="F11" s="5">
        <f>IF(DAY(JunSun1)=1,IF(AND(YEAR(JunSun1+26)=CalendarYear,MONTH(JunSun1+26)=6),JunSun1+26,""),IF(AND(YEAR(JunSun1+33)=CalendarYear,MONTH(JunSun1+33)=6),JunSun1+33,""))</f>
        <v>45835</v>
      </c>
      <c r="G11" s="5">
        <f>IF(DAY(JunSun1)=1,IF(AND(YEAR(JunSun1+27)=CalendarYear,MONTH(JunSun1+27)=6),JunSun1+27,""),IF(AND(YEAR(JunSun1+34)=CalendarYear,MONTH(JunSun1+34)=6),JunSun1+34,""))</f>
        <v>45836</v>
      </c>
      <c r="H11" s="12">
        <f>IF(DAY(JunSun1)=1,IF(AND(YEAR(JunSun1+28)=CalendarYear,MONTH(JunSun1+28)=6),JunSun1+28,""),IF(AND(YEAR(JunSun1+35)=CalendarYear,MONTH(JunSun1+35)=6),JunSun1+35,""))</f>
        <v>45837</v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  <c r="F12" s="43" t="s">
        <v>11</v>
      </c>
      <c r="G12" s="43" t="s">
        <v>11</v>
      </c>
      <c r="H12" s="43" t="s">
        <v>11</v>
      </c>
    </row>
    <row r="13" spans="1:8" ht="14.1" customHeight="1">
      <c r="B13" s="11">
        <f>IF(DAY(JunSun1)=1,IF(AND(YEAR(JunSun1+29)=CalendarYear,MONTH(JunSun1+29)=6),JunSun1+29,""),IF(AND(YEAR(JunSun1+36)=CalendarYear,MONTH(JunSun1+36)=6),JunSun1+36,""))</f>
        <v>45838</v>
      </c>
      <c r="C13" s="5" t="str">
        <f>IF(DAY(JunSun1)=1,IF(AND(YEAR(JunSun1+30)=CalendarYear,MONTH(JunSun1+30)=6),JunSun1+30,""),IF(AND(YEAR(JunSun1+37)=CalendarYear,MONTH(JunSun1+37)=6),JunSun1+37,""))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42" t="s">
        <v>13</v>
      </c>
      <c r="C14" s="13"/>
      <c r="D14" s="52" t="s">
        <v>10</v>
      </c>
      <c r="E14" s="53"/>
      <c r="F14" s="53"/>
      <c r="G14" s="53"/>
      <c r="H14" s="54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4"/>
  <sheetViews>
    <sheetView showGridLines="0" workbookViewId="0">
      <selection activeCell="E12" sqref="E12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DATE(CalendarYear,7,1)</f>
        <v>45839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IF(DAY(JulSun1)=1,"",IF(AND(YEAR(JulSun1+1)=CalendarYear,MONTH(JulSun1+1)=7),JulSun1+1,""))</f>
        <v/>
      </c>
      <c r="C3" s="5">
        <f>IF(DAY(JulSun1)=1,"",IF(AND(YEAR(JulSun1+2)=CalendarYear,MONTH(JulSun1+2)=7),JulSun1+2,""))</f>
        <v>45839</v>
      </c>
      <c r="D3" s="5">
        <f>IF(DAY(JulSun1)=1,"",IF(AND(YEAR(JulSun1+3)=CalendarYear,MONTH(JulSun1+3)=7),JulSun1+3,""))</f>
        <v>45840</v>
      </c>
      <c r="E3" s="5">
        <f>IF(DAY(JulSun1)=1,"",IF(AND(YEAR(JulSun1+4)=CalendarYear,MONTH(JulSun1+4)=7),JulSun1+4,""))</f>
        <v>45841</v>
      </c>
      <c r="F3" s="5">
        <f>IF(DAY(JulSun1)=1,"",IF(AND(YEAR(JulSun1+5)=CalendarYear,MONTH(JulSun1+5)=7),JulSun1+5,""))</f>
        <v>45842</v>
      </c>
      <c r="G3" s="5">
        <f>IF(DAY(JulSun1)=1,"",IF(AND(YEAR(JulSun1+6)=CalendarYear,MONTH(JulSun1+6)=7),JulSun1+6,""))</f>
        <v>45843</v>
      </c>
      <c r="H3" s="12">
        <f>IF(DAY(JulSun1)=1,IF(AND(YEAR(JulSun1)=CalendarYear,MONTH(JulSun1)=7),JulSun1,""),IF(AND(YEAR(JulSun1+7)=CalendarYear,MONTH(JulSun1+7)=7),JulSun1+7,""))</f>
        <v>45844</v>
      </c>
    </row>
    <row r="4" spans="1:8" ht="57.95" customHeight="1">
      <c r="B4" s="14"/>
      <c r="C4" s="38"/>
      <c r="D4" s="41"/>
      <c r="E4" s="41"/>
      <c r="F4" s="42" t="s">
        <v>12</v>
      </c>
      <c r="G4" s="43" t="s">
        <v>11</v>
      </c>
      <c r="H4" s="43" t="s">
        <v>11</v>
      </c>
    </row>
    <row r="5" spans="1:8" ht="14.1" customHeight="1">
      <c r="B5" s="11">
        <f>IF(DAY(JulSun1)=1,IF(AND(YEAR(JulSun1+1)=CalendarYear,MONTH(JulSun1+1)=7),JulSun1+1,""),IF(AND(YEAR(JulSun1+8)=CalendarYear,MONTH(JulSun1+8)=7),JulSun1+8,""))</f>
        <v>45845</v>
      </c>
      <c r="C5" s="5">
        <f>IF(DAY(JulSun1)=1,IF(AND(YEAR(JulSun1+2)=CalendarYear,MONTH(JulSun1+2)=7),JulSun1+2,""),IF(AND(YEAR(JulSun1+9)=CalendarYear,MONTH(JulSun1+9)=7),JulSun1+9,""))</f>
        <v>45846</v>
      </c>
      <c r="D5" s="5">
        <f>IF(DAY(JulSun1)=1,IF(AND(YEAR(JulSun1+3)=CalendarYear,MONTH(JulSun1+3)=7),JulSun1+3,""),IF(AND(YEAR(JulSun1+10)=CalendarYear,MONTH(JulSun1+10)=7),JulSun1+10,""))</f>
        <v>45847</v>
      </c>
      <c r="E5" s="5">
        <f>IF(DAY(JulSun1)=1,IF(AND(YEAR(JulSun1+4)=CalendarYear,MONTH(JulSun1+4)=7),JulSun1+4,""),IF(AND(YEAR(JulSun1+11)=CalendarYear,MONTH(JulSun1+11)=7),JulSun1+11,""))</f>
        <v>45848</v>
      </c>
      <c r="F5" s="5">
        <f>IF(DAY(JulSun1)=1,IF(AND(YEAR(JulSun1+5)=CalendarYear,MONTH(JulSun1+5)=7),JulSun1+5,""),IF(AND(YEAR(JulSun1+12)=CalendarYear,MONTH(JulSun1+12)=7),JulSun1+12,""))</f>
        <v>45849</v>
      </c>
      <c r="G5" s="5">
        <f>IF(DAY(JulSun1)=1,IF(AND(YEAR(JulSun1+6)=CalendarYear,MONTH(JulSun1+6)=7),JulSun1+6,""),IF(AND(YEAR(JulSun1+13)=CalendarYear,MONTH(JulSun1+13)=7),JulSun1+13,""))</f>
        <v>45850</v>
      </c>
      <c r="H5" s="12">
        <f>IF(DAY(JulSun1)=1,IF(AND(YEAR(JulSun1+7)=CalendarYear,MONTH(JulSun1+7)=7),JulSun1+7,""),IF(AND(YEAR(JulSun1+14)=CalendarYear,MONTH(JulSun1+14)=7),JulSun1+14,""))</f>
        <v>45851</v>
      </c>
    </row>
    <row r="6" spans="1:8" ht="57.95" customHeight="1">
      <c r="B6" s="42" t="s">
        <v>13</v>
      </c>
      <c r="C6" s="38"/>
      <c r="D6" s="38"/>
      <c r="E6" s="38"/>
      <c r="F6" s="38"/>
      <c r="G6" s="42" t="s">
        <v>12</v>
      </c>
      <c r="H6" s="43" t="s">
        <v>11</v>
      </c>
    </row>
    <row r="7" spans="1:8" ht="14.1" customHeight="1">
      <c r="B7" s="11">
        <f>IF(DAY(JulSun1)=1,IF(AND(YEAR(JulSun1+8)=CalendarYear,MONTH(JulSun1+8)=7),JulSun1+8,""),IF(AND(YEAR(JulSun1+15)=CalendarYear,MONTH(JulSun1+15)=7),JulSun1+15,""))</f>
        <v>45852</v>
      </c>
      <c r="C7" s="5">
        <f>IF(DAY(JulSun1)=1,IF(AND(YEAR(JulSun1+9)=CalendarYear,MONTH(JulSun1+9)=7),JulSun1+9,""),IF(AND(YEAR(JulSun1+16)=CalendarYear,MONTH(JulSun1+16)=7),JulSun1+16,""))</f>
        <v>45853</v>
      </c>
      <c r="D7" s="5">
        <f>IF(DAY(JulSun1)=1,IF(AND(YEAR(JulSun1+10)=CalendarYear,MONTH(JulSun1+10)=7),JulSun1+10,""),IF(AND(YEAR(JulSun1+17)=CalendarYear,MONTH(JulSun1+17)=7),JulSun1+17,""))</f>
        <v>45854</v>
      </c>
      <c r="E7" s="5">
        <f>IF(DAY(JulSun1)=1,IF(AND(YEAR(JulSun1+11)=CalendarYear,MONTH(JulSun1+11)=7),JulSun1+11,""),IF(AND(YEAR(JulSun1+18)=CalendarYear,MONTH(JulSun1+18)=7),JulSun1+18,""))</f>
        <v>45855</v>
      </c>
      <c r="F7" s="5">
        <f>IF(DAY(JulSun1)=1,IF(AND(YEAR(JulSun1+12)=CalendarYear,MONTH(JulSun1+12)=7),JulSun1+12,""),IF(AND(YEAR(JulSun1+19)=CalendarYear,MONTH(JulSun1+19)=7),JulSun1+19,""))</f>
        <v>45856</v>
      </c>
      <c r="G7" s="5">
        <f>IF(DAY(JulSun1)=1,IF(AND(YEAR(JulSun1+13)=CalendarYear,MONTH(JulSun1+13)=7),JulSun1+13,""),IF(AND(YEAR(JulSun1+20)=CalendarYear,MONTH(JulSun1+20)=7),JulSun1+20,""))</f>
        <v>45857</v>
      </c>
      <c r="H7" s="12">
        <f>IF(DAY(JulSun1)=1,IF(AND(YEAR(JulSun1+14)=CalendarYear,MONTH(JulSun1+14)=7),JulSun1+14,""),IF(AND(YEAR(JulSun1+21)=CalendarYear,MONTH(JulSun1+21)=7),JulSun1+21,""))</f>
        <v>45858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2" t="s">
        <v>13</v>
      </c>
      <c r="G8" s="38"/>
      <c r="H8" s="38"/>
    </row>
    <row r="9" spans="1:8" ht="14.1" customHeight="1">
      <c r="B9" s="11">
        <f>IF(DAY(JulSun1)=1,IF(AND(YEAR(JulSun1+15)=CalendarYear,MONTH(JulSun1+15)=7),JulSun1+15,""),IF(AND(YEAR(JulSun1+22)=CalendarYear,MONTH(JulSun1+22)=7),JulSun1+22,""))</f>
        <v>45859</v>
      </c>
      <c r="C9" s="5">
        <f>IF(DAY(JulSun1)=1,IF(AND(YEAR(JulSun1+16)=CalendarYear,MONTH(JulSun1+16)=7),JulSun1+16,""),IF(AND(YEAR(JulSun1+23)=CalendarYear,MONTH(JulSun1+23)=7),JulSun1+23,""))</f>
        <v>45860</v>
      </c>
      <c r="D9" s="5">
        <f>IF(DAY(JulSun1)=1,IF(AND(YEAR(JulSun1+17)=CalendarYear,MONTH(JulSun1+17)=7),JulSun1+17,""),IF(AND(YEAR(JulSun1+24)=CalendarYear,MONTH(JulSun1+24)=7),JulSun1+24,""))</f>
        <v>45861</v>
      </c>
      <c r="E9" s="5">
        <f>IF(DAY(JulSun1)=1,IF(AND(YEAR(JulSun1+18)=CalendarYear,MONTH(JulSun1+18)=7),JulSun1+18,""),IF(AND(YEAR(JulSun1+25)=CalendarYear,MONTH(JulSun1+25)=7),JulSun1+25,""))</f>
        <v>45862</v>
      </c>
      <c r="F9" s="5">
        <f>IF(DAY(JulSun1)=1,IF(AND(YEAR(JulSun1+19)=CalendarYear,MONTH(JulSun1+19)=7),JulSun1+19,""),IF(AND(YEAR(JulSun1+26)=CalendarYear,MONTH(JulSun1+26)=7),JulSun1+26,""))</f>
        <v>45863</v>
      </c>
      <c r="G9" s="5">
        <f>IF(DAY(JulSun1)=1,IF(AND(YEAR(JulSun1+20)=CalendarYear,MONTH(JulSun1+20)=7),JulSun1+20,""),IF(AND(YEAR(JulSun1+27)=CalendarYear,MONTH(JulSun1+27)=7),JulSun1+27,""))</f>
        <v>45864</v>
      </c>
      <c r="H9" s="12">
        <f>IF(DAY(JulSun1)=1,IF(AND(YEAR(JulSun1+21)=CalendarYear,MONTH(JulSun1+21)=7),JulSun1+21,""),IF(AND(YEAR(JulSun1+28)=CalendarYear,MONTH(JulSun1+28)=7),JulSun1+28,""))</f>
        <v>45865</v>
      </c>
    </row>
    <row r="10" spans="1:8" ht="57.95" customHeight="1">
      <c r="B10" s="38"/>
      <c r="C10" s="42" t="s">
        <v>12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</row>
    <row r="11" spans="1:8" ht="14.1" customHeight="1">
      <c r="B11" s="11">
        <f>IF(DAY(JulSun1)=1,IF(AND(YEAR(JulSun1+22)=CalendarYear,MONTH(JulSun1+22)=7),JulSun1+22,""),IF(AND(YEAR(JulSun1+29)=CalendarYear,MONTH(JulSun1+29)=7),JulSun1+29,""))</f>
        <v>45866</v>
      </c>
      <c r="C11" s="5">
        <f>IF(DAY(JulSun1)=1,IF(AND(YEAR(JulSun1+23)=CalendarYear,MONTH(JulSun1+23)=7),JulSun1+23,""),IF(AND(YEAR(JulSun1+30)=CalendarYear,MONTH(JulSun1+30)=7),JulSun1+30,""))</f>
        <v>45867</v>
      </c>
      <c r="D11" s="5">
        <f>IF(DAY(JulSun1)=1,IF(AND(YEAR(JulSun1+24)=CalendarYear,MONTH(JulSun1+24)=7),JulSun1+24,""),IF(AND(YEAR(JulSun1+31)=CalendarYear,MONTH(JulSun1+31)=7),JulSun1+31,""))</f>
        <v>45868</v>
      </c>
      <c r="E11" s="5">
        <f>IF(DAY(JulSun1)=1,IF(AND(YEAR(JulSun1+25)=CalendarYear,MONTH(JulSun1+25)=7),JulSun1+25,""),IF(AND(YEAR(JulSun1+32)=CalendarYear,MONTH(JulSun1+32)=7),JulSun1+32,""))</f>
        <v>45869</v>
      </c>
      <c r="F11" s="5" t="str">
        <f>IF(DAY(JulSun1)=1,IF(AND(YEAR(JulSun1+26)=CalendarYear,MONTH(JulSun1+26)=7),JulSun1+26,""),IF(AND(YEAR(JulSun1+33)=CalendarYear,MONTH(JulSun1+33)=7),JulSun1+33,""))</f>
        <v/>
      </c>
      <c r="G11" s="5" t="str">
        <f>IF(DAY(JulSun1)=1,IF(AND(YEAR(JulSun1+27)=CalendarYear,MONTH(JulSun1+27)=7),JulSun1+27,""),IF(AND(YEAR(JulSun1+34)=CalendarYear,MONTH(JulSun1+34)=7),JulSun1+34,""))</f>
        <v/>
      </c>
      <c r="H11" s="12" t="str">
        <f>IF(DAY(JulSun1)=1,IF(AND(YEAR(JulSun1+28)=CalendarYear,MONTH(JulSun1+28)=7),JulSun1+28,""),IF(AND(YEAR(JulSun1+35)=CalendarYear,MONTH(JulSun1+35)=7),JulSun1+35,""))</f>
        <v/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</row>
    <row r="13" spans="1:8" ht="14.1" customHeight="1">
      <c r="B13" s="11" t="str">
        <f>IF(DAY(JulSun1)=1,IF(AND(YEAR(JulSun1+29)=CalendarYear,MONTH(JulSun1+29)=7),JulSun1+29,""),IF(AND(YEAR(JulSun1+36)=CalendarYear,MONTH(JulSun1+36)=7),JulSun1+36,""))</f>
        <v/>
      </c>
      <c r="C13" s="5" t="str">
        <f>IF(DAY(JulSun1)=1,IF(AND(YEAR(JulSun1+30)=CalendarYear,MONTH(JulSun1+30)=7),JulSun1+30,""),IF(AND(YEAR(JulSun1+37)=CalendarYear,MONTH(JulSun1+37)=7),JulSun1+37,""))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"/>
  <sheetViews>
    <sheetView showGridLines="0" workbookViewId="0">
      <selection activeCell="F4" sqref="F4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DATE(CalendarYear,8,1)</f>
        <v>45870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 t="str">
        <f>IF(DAY(AugSun1)=1,"",IF(AND(YEAR(AugSun1+1)=CalendarYear,MONTH(AugSun1+1)=8),AugSun1+1,""))</f>
        <v/>
      </c>
      <c r="C3" s="5" t="str">
        <f>IF(DAY(AugSun1)=1,"",IF(AND(YEAR(AugSun1+2)=CalendarYear,MONTH(AugSun1+2)=8),AugSun1+2,""))</f>
        <v/>
      </c>
      <c r="D3" s="5" t="str">
        <f>IF(DAY(AugSun1)=1,"",IF(AND(YEAR(AugSun1+3)=CalendarYear,MONTH(AugSun1+3)=8),AugSun1+3,""))</f>
        <v/>
      </c>
      <c r="E3" s="5" t="str">
        <f>IF(DAY(AugSun1)=1,"",IF(AND(YEAR(AugSun1+4)=CalendarYear,MONTH(AugSun1+4)=8),AugSun1+4,""))</f>
        <v/>
      </c>
      <c r="F3" s="5">
        <f>IF(DAY(AugSun1)=1,"",IF(AND(YEAR(AugSun1+5)=CalendarYear,MONTH(AugSun1+5)=8),AugSun1+5,""))</f>
        <v>45870</v>
      </c>
      <c r="G3" s="5">
        <f>IF(DAY(AugSun1)=1,"",IF(AND(YEAR(AugSun1+6)=CalendarYear,MONTH(AugSun1+6)=8),AugSun1+6,""))</f>
        <v>45871</v>
      </c>
      <c r="H3" s="12">
        <f>IF(DAY(AugSun1)=1,IF(AND(YEAR(AugSun1)=CalendarYear,MONTH(AugSun1)=8),AugSun1,""),IF(AND(YEAR(AugSun1+7)=CalendarYear,MONTH(AugSun1+7)=8),AugSun1+7,""))</f>
        <v>45872</v>
      </c>
    </row>
    <row r="4" spans="1:8" ht="57.95" customHeight="1">
      <c r="F4" s="43" t="s">
        <v>11</v>
      </c>
      <c r="G4" s="43" t="s">
        <v>11</v>
      </c>
      <c r="H4" s="43" t="s">
        <v>11</v>
      </c>
    </row>
    <row r="5" spans="1:8" ht="14.1" customHeight="1">
      <c r="B5" s="11">
        <f>IF(DAY(AugSun1)=1,IF(AND(YEAR(AugSun1+1)=CalendarYear,MONTH(AugSun1+1)=8),AugSun1+1,""),IF(AND(YEAR(AugSun1+8)=CalendarYear,MONTH(AugSun1+8)=8),AugSun1+8,""))</f>
        <v>45873</v>
      </c>
      <c r="C5" s="5">
        <f>IF(DAY(AugSun1)=1,IF(AND(YEAR(AugSun1+2)=CalendarYear,MONTH(AugSun1+2)=8),AugSun1+2,""),IF(AND(YEAR(AugSun1+9)=CalendarYear,MONTH(AugSun1+9)=8),AugSun1+9,""))</f>
        <v>45874</v>
      </c>
      <c r="D5" s="5">
        <f>IF(DAY(AugSun1)=1,IF(AND(YEAR(AugSun1+3)=CalendarYear,MONTH(AugSun1+3)=8),AugSun1+3,""),IF(AND(YEAR(AugSun1+10)=CalendarYear,MONTH(AugSun1+10)=8),AugSun1+10,""))</f>
        <v>45875</v>
      </c>
      <c r="E5" s="5">
        <f>IF(DAY(AugSun1)=1,IF(AND(YEAR(AugSun1+4)=CalendarYear,MONTH(AugSun1+4)=8),AugSun1+4,""),IF(AND(YEAR(AugSun1+11)=CalendarYear,MONTH(AugSun1+11)=8),AugSun1+11,""))</f>
        <v>45876</v>
      </c>
      <c r="F5" s="5">
        <f>IF(DAY(AugSun1)=1,IF(AND(YEAR(AugSun1+5)=CalendarYear,MONTH(AugSun1+5)=8),AugSun1+5,""),IF(AND(YEAR(AugSun1+12)=CalendarYear,MONTH(AugSun1+12)=8),AugSun1+12,""))</f>
        <v>45877</v>
      </c>
      <c r="G5" s="5">
        <f>IF(DAY(AugSun1)=1,IF(AND(YEAR(AugSun1+6)=CalendarYear,MONTH(AugSun1+6)=8),AugSun1+6,""),IF(AND(YEAR(AugSun1+13)=CalendarYear,MONTH(AugSun1+13)=8),AugSun1+13,""))</f>
        <v>45878</v>
      </c>
      <c r="H5" s="12">
        <f>IF(DAY(AugSun1)=1,IF(AND(YEAR(AugSun1+7)=CalendarYear,MONTH(AugSun1+7)=8),AugSun1+7,""),IF(AND(YEAR(AugSun1+14)=CalendarYear,MONTH(AugSun1+14)=8),AugSun1+14,""))</f>
        <v>45879</v>
      </c>
    </row>
    <row r="6" spans="1:8" ht="57.95" customHeight="1">
      <c r="B6" s="43" t="s">
        <v>11</v>
      </c>
      <c r="C6" s="43" t="s">
        <v>11</v>
      </c>
      <c r="D6" s="42" t="s">
        <v>13</v>
      </c>
      <c r="E6" s="38"/>
      <c r="F6" s="38"/>
      <c r="G6" s="38"/>
      <c r="H6" s="38"/>
    </row>
    <row r="7" spans="1:8" ht="14.1" customHeight="1">
      <c r="B7" s="11">
        <f>IF(DAY(AugSun1)=1,IF(AND(YEAR(AugSun1+8)=CalendarYear,MONTH(AugSun1+8)=8),AugSun1+8,""),IF(AND(YEAR(AugSun1+15)=CalendarYear,MONTH(AugSun1+15)=8),AugSun1+15,""))</f>
        <v>45880</v>
      </c>
      <c r="C7" s="5">
        <f>IF(DAY(AugSun1)=1,IF(AND(YEAR(AugSun1+9)=CalendarYear,MONTH(AugSun1+9)=8),AugSun1+9,""),IF(AND(YEAR(AugSun1+16)=CalendarYear,MONTH(AugSun1+16)=8),AugSun1+16,""))</f>
        <v>45881</v>
      </c>
      <c r="D7" s="5">
        <f>IF(DAY(AugSun1)=1,IF(AND(YEAR(AugSun1+10)=CalendarYear,MONTH(AugSun1+10)=8),AugSun1+10,""),IF(AND(YEAR(AugSun1+17)=CalendarYear,MONTH(AugSun1+17)=8),AugSun1+17,""))</f>
        <v>45882</v>
      </c>
      <c r="E7" s="5">
        <f>IF(DAY(AugSun1)=1,IF(AND(YEAR(AugSun1+11)=CalendarYear,MONTH(AugSun1+11)=8),AugSun1+11,""),IF(AND(YEAR(AugSun1+18)=CalendarYear,MONTH(AugSun1+18)=8),AugSun1+18,""))</f>
        <v>45883</v>
      </c>
      <c r="F7" s="5">
        <f>IF(DAY(AugSun1)=1,IF(AND(YEAR(AugSun1+12)=CalendarYear,MONTH(AugSun1+12)=8),AugSun1+12,""),IF(AND(YEAR(AugSun1+19)=CalendarYear,MONTH(AugSun1+19)=8),AugSun1+19,""))</f>
        <v>45884</v>
      </c>
      <c r="G7" s="5">
        <f>IF(DAY(AugSun1)=1,IF(AND(YEAR(AugSun1+13)=CalendarYear,MONTH(AugSun1+13)=8),AugSun1+13,""),IF(AND(YEAR(AugSun1+20)=CalendarYear,MONTH(AugSun1+20)=8),AugSun1+20,""))</f>
        <v>45885</v>
      </c>
      <c r="H7" s="12">
        <f>IF(DAY(AugSun1)=1,IF(AND(YEAR(AugSun1+14)=CalendarYear,MONTH(AugSun1+14)=8),AugSun1+14,""),IF(AND(YEAR(AugSun1+21)=CalendarYear,MONTH(AugSun1+21)=8),AugSun1+21,""))</f>
        <v>45886</v>
      </c>
    </row>
    <row r="8" spans="1:8" ht="57.95" customHeight="1">
      <c r="B8" s="38"/>
      <c r="C8" s="38"/>
      <c r="D8" s="38"/>
      <c r="E8" s="38"/>
      <c r="F8" s="42" t="s">
        <v>12</v>
      </c>
      <c r="G8" s="43" t="s">
        <v>11</v>
      </c>
      <c r="H8" s="43" t="s">
        <v>11</v>
      </c>
    </row>
    <row r="9" spans="1:8" ht="14.1" customHeight="1">
      <c r="B9" s="11">
        <f>IF(DAY(AugSun1)=1,IF(AND(YEAR(AugSun1+15)=CalendarYear,MONTH(AugSun1+15)=8),AugSun1+15,""),IF(AND(YEAR(AugSun1+22)=CalendarYear,MONTH(AugSun1+22)=8),AugSun1+22,""))</f>
        <v>45887</v>
      </c>
      <c r="C9" s="5">
        <f>IF(DAY(AugSun1)=1,IF(AND(YEAR(AugSun1+16)=CalendarYear,MONTH(AugSun1+16)=8),AugSun1+16,""),IF(AND(YEAR(AugSun1+23)=CalendarYear,MONTH(AugSun1+23)=8),AugSun1+23,""))</f>
        <v>45888</v>
      </c>
      <c r="D9" s="5">
        <f>IF(DAY(AugSun1)=1,IF(AND(YEAR(AugSun1+17)=CalendarYear,MONTH(AugSun1+17)=8),AugSun1+17,""),IF(AND(YEAR(AugSun1+24)=CalendarYear,MONTH(AugSun1+24)=8),AugSun1+24,""))</f>
        <v>45889</v>
      </c>
      <c r="E9" s="5">
        <f>IF(DAY(AugSun1)=1,IF(AND(YEAR(AugSun1+18)=CalendarYear,MONTH(AugSun1+18)=8),AugSun1+18,""),IF(AND(YEAR(AugSun1+25)=CalendarYear,MONTH(AugSun1+25)=8),AugSun1+25,""))</f>
        <v>45890</v>
      </c>
      <c r="F9" s="5">
        <f>IF(DAY(AugSun1)=1,IF(AND(YEAR(AugSun1+19)=CalendarYear,MONTH(AugSun1+19)=8),AugSun1+19,""),IF(AND(YEAR(AugSun1+26)=CalendarYear,MONTH(AugSun1+26)=8),AugSun1+26,""))</f>
        <v>45891</v>
      </c>
      <c r="G9" s="5">
        <f>IF(DAY(AugSun1)=1,IF(AND(YEAR(AugSun1+20)=CalendarYear,MONTH(AugSun1+20)=8),AugSun1+20,""),IF(AND(YEAR(AugSun1+27)=CalendarYear,MONTH(AugSun1+27)=8),AugSun1+27,""))</f>
        <v>45892</v>
      </c>
      <c r="H9" s="12">
        <f>IF(DAY(AugSun1)=1,IF(AND(YEAR(AugSun1+21)=CalendarYear,MONTH(AugSun1+21)=8),AugSun1+21,""),IF(AND(YEAR(AugSun1+28)=CalendarYear,MONTH(AugSun1+28)=8),AugSun1+28,""))</f>
        <v>45893</v>
      </c>
    </row>
    <row r="10" spans="1:8" ht="57.95" customHeight="1">
      <c r="B10" s="42" t="s">
        <v>13</v>
      </c>
      <c r="C10" s="38"/>
      <c r="D10" s="38"/>
      <c r="E10" s="38"/>
      <c r="F10" s="38"/>
      <c r="G10" s="38"/>
      <c r="H10" s="38"/>
    </row>
    <row r="11" spans="1:8" ht="14.1" customHeight="1">
      <c r="B11" s="11">
        <f>IF(DAY(AugSun1)=1,IF(AND(YEAR(AugSun1+22)=CalendarYear,MONTH(AugSun1+22)=8),AugSun1+22,""),IF(AND(YEAR(AugSun1+29)=CalendarYear,MONTH(AugSun1+29)=8),AugSun1+29,""))</f>
        <v>45894</v>
      </c>
      <c r="C11" s="5">
        <f>IF(DAY(AugSun1)=1,IF(AND(YEAR(AugSun1+23)=CalendarYear,MONTH(AugSun1+23)=8),AugSun1+23,""),IF(AND(YEAR(AugSun1+30)=CalendarYear,MONTH(AugSun1+30)=8),AugSun1+30,""))</f>
        <v>45895</v>
      </c>
      <c r="D11" s="5">
        <f>IF(DAY(AugSun1)=1,IF(AND(YEAR(AugSun1+24)=CalendarYear,MONTH(AugSun1+24)=8),AugSun1+24,""),IF(AND(YEAR(AugSun1+31)=CalendarYear,MONTH(AugSun1+31)=8),AugSun1+31,""))</f>
        <v>45896</v>
      </c>
      <c r="E11" s="5">
        <f>IF(DAY(AugSun1)=1,IF(AND(YEAR(AugSun1+25)=CalendarYear,MONTH(AugSun1+25)=8),AugSun1+25,""),IF(AND(YEAR(AugSun1+32)=CalendarYear,MONTH(AugSun1+32)=8),AugSun1+32,""))</f>
        <v>45897</v>
      </c>
      <c r="F11" s="5">
        <f>IF(DAY(AugSun1)=1,IF(AND(YEAR(AugSun1+26)=CalendarYear,MONTH(AugSun1+26)=8),AugSun1+26,""),IF(AND(YEAR(AugSun1+33)=CalendarYear,MONTH(AugSun1+33)=8),AugSun1+33,""))</f>
        <v>45898</v>
      </c>
      <c r="G11" s="5">
        <f>IF(DAY(AugSun1)=1,IF(AND(YEAR(AugSun1+27)=CalendarYear,MONTH(AugSun1+27)=8),AugSun1+27,""),IF(AND(YEAR(AugSun1+34)=CalendarYear,MONTH(AugSun1+34)=8),AugSun1+34,""))</f>
        <v>45899</v>
      </c>
      <c r="H11" s="12">
        <f>IF(DAY(AugSun1)=1,IF(AND(YEAR(AugSun1+28)=CalendarYear,MONTH(AugSun1+28)=8),AugSun1+28,""),IF(AND(YEAR(AugSun1+35)=CalendarYear,MONTH(AugSun1+35)=8),AugSun1+35,""))</f>
        <v>45900</v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  <c r="F12" s="43" t="s">
        <v>11</v>
      </c>
      <c r="G12" s="43" t="s">
        <v>11</v>
      </c>
      <c r="H12" s="43" t="s">
        <v>11</v>
      </c>
    </row>
    <row r="13" spans="1:8" ht="14.1" customHeight="1">
      <c r="B13" s="11" t="str">
        <f>IF(DAY(AugSun1)=1,IF(AND(YEAR(AugSun1+29)=CalendarYear,MONTH(AugSun1+29)=8),AugSun1+29,""),IF(AND(YEAR(AugSun1+36)=CalendarYear,MONTH(AugSun1+36)=8),AugSun1+36,""))</f>
        <v/>
      </c>
      <c r="C13" s="5" t="str">
        <f>IF(DAY(AugSun1)=1,IF(AND(YEAR(AugSun1+30)=CalendarYear,MONTH(AugSun1+30)=8),AugSun1+30,""),IF(AND(YEAR(AugSun1+37)=CalendarYear,MONTH(AugSun1+37)=8),AugSun1+37,""))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4"/>
  <sheetViews>
    <sheetView showGridLines="0" workbookViewId="0">
      <selection activeCell="J8" sqref="J8"/>
    </sheetView>
  </sheetViews>
  <sheetFormatPr defaultColWidth="8.75" defaultRowHeight="16.5"/>
  <cols>
    <col min="1" max="1" width="2.375" style="1" customWidth="1"/>
    <col min="2" max="8" width="17.625" customWidth="1"/>
    <col min="10" max="10" width="13.375" bestFit="1" customWidth="1"/>
    <col min="11" max="11" width="14.75" bestFit="1" customWidth="1"/>
  </cols>
  <sheetData>
    <row r="1" spans="1:8" s="1" customFormat="1" ht="59.25" customHeight="1" thickBot="1">
      <c r="B1" s="51">
        <f>DATE(CalendarYear,9,1)</f>
        <v>45901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6" t="s">
        <v>6</v>
      </c>
      <c r="H2" s="10" t="s">
        <v>7</v>
      </c>
    </row>
    <row r="3" spans="1:8" ht="14.1" customHeight="1">
      <c r="B3" s="11">
        <f>IF(DAY(SepSun1)=1,"",IF(AND(YEAR(SepSun1+1)=CalendarYear,MONTH(SepSun1+1)=9),SepSun1+1,""))</f>
        <v>45901</v>
      </c>
      <c r="C3" s="5">
        <f>IF(DAY(SepSun1)=1,"",IF(AND(YEAR(SepSun1+2)=CalendarYear,MONTH(SepSun1+2)=9),SepSun1+2,""))</f>
        <v>45902</v>
      </c>
      <c r="D3" s="5">
        <f>IF(DAY(SepSun1)=1,"",IF(AND(YEAR(SepSun1+3)=CalendarYear,MONTH(SepSun1+3)=9),SepSun1+3,""))</f>
        <v>45903</v>
      </c>
      <c r="E3" s="5">
        <f>IF(DAY(SepSun1)=1,"",IF(AND(YEAR(SepSun1+4)=CalendarYear,MONTH(SepSun1+4)=9),SepSun1+4,""))</f>
        <v>45904</v>
      </c>
      <c r="F3" s="5">
        <f>IF(DAY(SepSun1)=1,"",IF(AND(YEAR(SepSun1+5)=CalendarYear,MONTH(SepSun1+5)=9),SepSun1+5,""))</f>
        <v>45905</v>
      </c>
      <c r="G3" s="5">
        <f>IF(DAY(SepSun1)=1,"",IF(AND(YEAR(SepSun1+6)=CalendarYear,MONTH(SepSun1+6)=9),SepSun1+6,""))</f>
        <v>45906</v>
      </c>
      <c r="H3" s="12">
        <f>IF(DAY(SepSun1)=1,IF(AND(YEAR(SepSun1)=CalendarYear,MONTH(SepSun1)=9),SepSun1,""),IF(AND(YEAR(SepSun1+7)=CalendarYear,MONTH(SepSun1+7)=9),SepSun1+7,""))</f>
        <v>45907</v>
      </c>
    </row>
    <row r="4" spans="1:8" ht="57.95" customHeight="1">
      <c r="B4" s="43" t="s">
        <v>11</v>
      </c>
      <c r="C4" s="43" t="s">
        <v>11</v>
      </c>
      <c r="D4" s="43" t="s">
        <v>11</v>
      </c>
      <c r="E4" s="43" t="s">
        <v>11</v>
      </c>
      <c r="F4" s="43" t="s">
        <v>11</v>
      </c>
      <c r="G4" s="43" t="s">
        <v>11</v>
      </c>
      <c r="H4" s="43" t="s">
        <v>11</v>
      </c>
    </row>
    <row r="5" spans="1:8" ht="14.1" customHeight="1">
      <c r="B5" s="43" t="s">
        <v>11</v>
      </c>
      <c r="C5" s="43" t="s">
        <v>11</v>
      </c>
      <c r="D5" s="43" t="s">
        <v>11</v>
      </c>
      <c r="E5" s="43" t="s">
        <v>11</v>
      </c>
      <c r="F5" s="43" t="s">
        <v>11</v>
      </c>
      <c r="G5" s="43" t="s">
        <v>11</v>
      </c>
      <c r="H5" s="43" t="s">
        <v>11</v>
      </c>
    </row>
    <row r="6" spans="1:8" ht="57.95" customHeight="1">
      <c r="B6" s="43" t="s">
        <v>11</v>
      </c>
      <c r="C6" s="43" t="s">
        <v>11</v>
      </c>
      <c r="D6" s="43" t="s">
        <v>11</v>
      </c>
      <c r="E6" s="43" t="s">
        <v>11</v>
      </c>
      <c r="F6" s="43" t="s">
        <v>11</v>
      </c>
      <c r="G6" s="43" t="s">
        <v>11</v>
      </c>
      <c r="H6" s="43" t="s">
        <v>11</v>
      </c>
    </row>
    <row r="7" spans="1:8" ht="14.1" customHeight="1">
      <c r="B7" s="43" t="s">
        <v>11</v>
      </c>
      <c r="C7" s="43" t="s">
        <v>11</v>
      </c>
      <c r="D7" s="43" t="s">
        <v>11</v>
      </c>
      <c r="E7" s="43" t="s">
        <v>11</v>
      </c>
      <c r="F7" s="43" t="s">
        <v>11</v>
      </c>
      <c r="G7" s="43" t="s">
        <v>11</v>
      </c>
      <c r="H7" s="43" t="s">
        <v>11</v>
      </c>
    </row>
    <row r="8" spans="1:8" ht="57.95" customHeight="1">
      <c r="B8" s="43" t="s">
        <v>11</v>
      </c>
      <c r="C8" s="43" t="s">
        <v>11</v>
      </c>
      <c r="D8" s="43" t="s">
        <v>11</v>
      </c>
      <c r="E8" s="43" t="s">
        <v>11</v>
      </c>
      <c r="F8" s="43" t="s">
        <v>11</v>
      </c>
      <c r="G8" s="43" t="s">
        <v>11</v>
      </c>
      <c r="H8" s="43" t="s">
        <v>11</v>
      </c>
    </row>
    <row r="9" spans="1:8" ht="14.1" customHeight="1">
      <c r="B9" s="43" t="s">
        <v>11</v>
      </c>
      <c r="C9" s="43" t="s">
        <v>11</v>
      </c>
      <c r="D9" s="43" t="s">
        <v>11</v>
      </c>
      <c r="E9" s="43" t="s">
        <v>11</v>
      </c>
      <c r="F9" s="43" t="s">
        <v>11</v>
      </c>
      <c r="G9" s="43" t="s">
        <v>11</v>
      </c>
      <c r="H9" s="43" t="s">
        <v>11</v>
      </c>
    </row>
    <row r="10" spans="1:8" ht="57.95" customHeight="1">
      <c r="B10" s="43" t="s">
        <v>11</v>
      </c>
      <c r="C10" s="43" t="s">
        <v>11</v>
      </c>
      <c r="D10" s="43" t="s">
        <v>11</v>
      </c>
      <c r="E10" s="43" t="s">
        <v>11</v>
      </c>
      <c r="F10" s="43" t="s">
        <v>11</v>
      </c>
      <c r="G10" s="43" t="s">
        <v>11</v>
      </c>
      <c r="H10" s="43" t="s">
        <v>11</v>
      </c>
    </row>
    <row r="11" spans="1:8" ht="14.1" customHeight="1">
      <c r="B11" s="43" t="s">
        <v>11</v>
      </c>
      <c r="C11" s="43" t="s">
        <v>11</v>
      </c>
      <c r="D11" s="43" t="s">
        <v>11</v>
      </c>
      <c r="E11" s="43" t="s">
        <v>11</v>
      </c>
      <c r="F11" s="43" t="s">
        <v>11</v>
      </c>
      <c r="G11" s="43" t="s">
        <v>11</v>
      </c>
      <c r="H11" s="43" t="s">
        <v>11</v>
      </c>
    </row>
    <row r="12" spans="1:8" ht="57.95" customHeight="1">
      <c r="B12" s="43" t="s">
        <v>11</v>
      </c>
      <c r="C12" s="43" t="s">
        <v>11</v>
      </c>
      <c r="D12" s="43" t="s">
        <v>11</v>
      </c>
      <c r="E12" s="43" t="s">
        <v>11</v>
      </c>
      <c r="F12" s="43" t="s">
        <v>11</v>
      </c>
      <c r="G12" s="43" t="s">
        <v>11</v>
      </c>
      <c r="H12" s="43" t="s">
        <v>11</v>
      </c>
    </row>
    <row r="13" spans="1:8" ht="14.1" customHeight="1">
      <c r="B13" s="11" t="str">
        <f>IF(DAY(SepSun1)=1,IF(AND(YEAR(SepSun1+29)=CalendarYear,MONTH(SepSun1+29)=9),SepSun1+29,""),IF(AND(YEAR(SepSun1+36)=CalendarYear,MONTH(SepSun1+36)=9),SepSun1+36,""))</f>
        <v/>
      </c>
      <c r="C13" s="5" t="str">
        <f>IF(DAY(SepSun1)=1,IF(AND(YEAR(SepSun1+30)=CalendarYear,MONTH(SepSun1+30)=9),SepSun1+30,""),IF(AND(YEAR(SepSun1+37)=CalendarYear,MONTH(SepSun1+37)=9),SepSun1+37,""))</f>
        <v/>
      </c>
      <c r="D13" s="48" t="s">
        <v>8</v>
      </c>
      <c r="E13" s="49"/>
      <c r="F13" s="49"/>
      <c r="G13" s="49"/>
      <c r="H13" s="50"/>
    </row>
    <row r="14" spans="1:8" ht="57.95" customHeight="1" thickBot="1">
      <c r="B14" s="15"/>
      <c r="C14" s="13"/>
      <c r="D14" s="45" t="s">
        <v>10</v>
      </c>
      <c r="E14" s="46"/>
      <c r="F14" s="46"/>
      <c r="G14" s="46"/>
      <c r="H14" s="47"/>
    </row>
  </sheetData>
  <mergeCells count="3">
    <mergeCell ref="B1:H1"/>
    <mergeCell ref="D13:H13"/>
    <mergeCell ref="D14:H14"/>
  </mergeCells>
  <phoneticPr fontId="10" type="noConversion"/>
  <printOptions horizontalCentered="1" verticalCentered="1"/>
  <pageMargins left="0.5" right="0.5" top="0.75" bottom="0.75" header="0.5" footer="0.5"/>
  <pageSetup scale="81" orientation="landscape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SB-dokument" ma:contentTypeID="0x0101008C14EAB8DC87D54FB0BAEBC3B6462DF100540D1025EB9CE340BE015BB5D5F8D06A" ma:contentTypeVersion="27" ma:contentTypeDescription="Basinnehållstyp för övriga HSB-dokument" ma:contentTypeScope="" ma:versionID="8035e6bcb06b2e342607c3a8c066b472">
  <xsd:schema xmlns:xsd="http://www.w3.org/2001/XMLSchema" xmlns:xs="http://www.w3.org/2001/XMLSchema" xmlns:p="http://schemas.microsoft.com/office/2006/metadata/properties" xmlns:ns2="08258ede-a6cf-45cc-bf04-2a4bdcd8739c" xmlns:ns3="ec169371-4572-491d-8f3f-63b5242cf310" xmlns:ns4="a0674e57-1e28-456d-aa70-72e6b52f16b3" targetNamespace="http://schemas.microsoft.com/office/2006/metadata/properties" ma:root="true" ma:fieldsID="4b12d7127d561e473b7f459aad97fd9c" ns2:_="" ns3:_="" ns4:_="">
    <xsd:import namespace="08258ede-a6cf-45cc-bf04-2a4bdcd8739c"/>
    <xsd:import namespace="ec169371-4572-491d-8f3f-63b5242cf310"/>
    <xsd:import namespace="a0674e57-1e28-456d-aa70-72e6b52f16b3"/>
    <xsd:element name="properties">
      <xsd:complexType>
        <xsd:sequence>
          <xsd:element name="documentManagement">
            <xsd:complexType>
              <xsd:all>
                <xsd:element ref="ns2:e3df5122f81949abb2547acddfca5175" minOccurs="0"/>
                <xsd:element ref="ns3:TaxCatchAll" minOccurs="0"/>
                <xsd:element ref="ns3:TaxCatchAllLabel" minOccurs="0"/>
                <xsd:element ref="ns2:ae6f4cd641e04788a0159f49fd0ffa06" minOccurs="0"/>
                <xsd:element ref="ns2:pcdea4b046cd4b0a9a8978221efc94c0" minOccurs="0"/>
                <xsd:element ref="ns2:hsb21Ar" minOccurs="0"/>
                <xsd:element ref="ns2:hsb21Manad" minOccurs="0"/>
                <xsd:element ref="ns2:hsb21ElevatorStatus" minOccurs="0"/>
                <xsd:element ref="ns2:hsb21ElevatorVersion" minOccurs="0"/>
                <xsd:element ref="ns2:hsb21OCRProcessed" minOccurs="0"/>
                <xsd:element ref="ns2:hsb21OCRProcessedVerion" minOccurs="0"/>
                <xsd:element ref="ns2:hsb21TemplateID" minOccurs="0"/>
                <xsd:element ref="ns2:hsb21TemplateVers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58ede-a6cf-45cc-bf04-2a4bdcd8739c" elementFormDefault="qualified">
    <xsd:import namespace="http://schemas.microsoft.com/office/2006/documentManagement/types"/>
    <xsd:import namespace="http://schemas.microsoft.com/office/infopath/2007/PartnerControls"/>
    <xsd:element name="e3df5122f81949abb2547acddfca5175" ma:index="8" nillable="true" ma:taxonomy="true" ma:internalName="e3df5122f81949abb2547acddfca5175" ma:taxonomyFieldName="hsb21MMDoktyp" ma:displayName="Dokumenttyp" ma:fieldId="{e3df5122-f819-49ab-b254-7acddfca5175}" ma:sspId="447f9ee0-58b2-4874-8c2c-25657494a284" ma:termSetId="1e8ab075-3835-4acf-9ece-22414380a1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6f4cd641e04788a0159f49fd0ffa06" ma:index="12" nillable="true" ma:taxonomy="true" ma:internalName="ae6f4cd641e04788a0159f49fd0ffa06" ma:taxonomyFieldName="hsb21MMKund" ma:displayName="Kund" ma:fieldId="{ae6f4cd6-41e0-4788-a015-9f49fd0ffa06}" ma:sspId="447f9ee0-58b2-4874-8c2c-25657494a284" ma:termSetId="61a175e7-b469-4e57-9957-69f7ed2750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cdea4b046cd4b0a9a8978221efc94c0" ma:index="14" nillable="true" ma:taxonomy="true" ma:internalName="pcdea4b046cd4b0a9a8978221efc94c0" ma:taxonomyFieldName="hsb21MMFastighet" ma:displayName="Fastighet" ma:default="" ma:fieldId="{9cdea4b0-46cd-4b0a-9a89-78221efc94c0}" ma:taxonomyMulti="true" ma:sspId="447f9ee0-58b2-4874-8c2c-25657494a284" ma:termSetId="47cf5bd4-fa44-4dfa-bb03-0024b1905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sb21Ar" ma:index="16" nillable="true" ma:displayName="År" ma:decimals="0" ma:internalName="hsb21Ar" ma:percentage="FALSE">
      <xsd:simpleType>
        <xsd:restriction base="dms:Number"/>
      </xsd:simpleType>
    </xsd:element>
    <xsd:element name="hsb21Manad" ma:index="17" nillable="true" ma:displayName="Månad" ma:decimals="0" ma:internalName="hsb21Manad" ma:percentage="FALSE">
      <xsd:simpleType>
        <xsd:restriction base="dms:Number"/>
      </xsd:simpleType>
    </xsd:element>
    <xsd:element name="hsb21ElevatorStatus" ma:index="18" nillable="true" ma:displayName="Hisstatus" ma:internalName="hsb21ElevatorStatus">
      <xsd:simpleType>
        <xsd:restriction base="dms:Text"/>
      </xsd:simpleType>
    </xsd:element>
    <xsd:element name="hsb21ElevatorVersion" ma:index="19" nillable="true" ma:displayName="Ändrad hisstatus" ma:format="DateTime" ma:internalName="hsb21ElevatorVersion">
      <xsd:simpleType>
        <xsd:restriction base="dms:DateTime"/>
      </xsd:simpleType>
    </xsd:element>
    <xsd:element name="hsb21OCRProcessed" ma:index="20" nillable="true" ma:displayName="OCR-konverterad" ma:default="0" ma:internalName="hsb21OCRProcessed">
      <xsd:simpleType>
        <xsd:restriction base="dms:Boolean"/>
      </xsd:simpleType>
    </xsd:element>
    <xsd:element name="hsb21OCRProcessedVerion" ma:index="21" nillable="true" ma:displayName="OCR-datum" ma:format="DateTime" ma:internalName="hsb21OCRProcessedVerion">
      <xsd:simpleType>
        <xsd:restriction base="dms:DateTime"/>
      </xsd:simpleType>
    </xsd:element>
    <xsd:element name="hsb21TemplateID" ma:index="22" nillable="true" ma:displayName="Mall-id" ma:internalName="hsb21TemplateID">
      <xsd:simpleType>
        <xsd:restriction base="dms:Unknown"/>
      </xsd:simpleType>
    </xsd:element>
    <xsd:element name="hsb21TemplateVersion" ma:index="23" nillable="true" ma:displayName="Mallversion" ma:internalName="hsb21TemplateVersion">
      <xsd:simpleType>
        <xsd:restriction base="dms:Number"/>
      </xsd:simpleType>
    </xsd:element>
    <xsd:element name="SharedWithUsers" ma:index="3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69371-4572-491d-8f3f-63b5242cf31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61455e4d-bbac-4796-b1de-24a751ad2d27}" ma:internalName="TaxCatchAll" ma:showField="CatchAllData" ma:web="08258ede-a6cf-45cc-bf04-2a4bdcd87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1455e4d-bbac-4796-b1de-24a751ad2d27}" ma:internalName="TaxCatchAllLabel" ma:readOnly="true" ma:showField="CatchAllDataLabel" ma:web="08258ede-a6cf-45cc-bf04-2a4bdcd87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74e57-1e28-456d-aa70-72e6b52f1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MediaServiceLocation" ma:internalName="MediaServiceLocation" ma:readOnly="true">
      <xsd:simpleType>
        <xsd:restriction base="dms:Text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sb21OCRProcessedVerion xmlns="08258ede-a6cf-45cc-bf04-2a4bdcd8739c" xsi:nil="true"/>
    <hsb21OCRProcessed xmlns="08258ede-a6cf-45cc-bf04-2a4bdcd8739c">false</hsb21OCRProcessed>
    <ae6f4cd641e04788a0159f49fd0ffa06 xmlns="08258ede-a6cf-45cc-bf04-2a4bdcd873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Kaptenen - (2356)</TermName>
          <TermId xmlns="http://schemas.microsoft.com/office/infopath/2007/PartnerControls">b32b5228-9072-4e04-a17b-011943f6caaa</TermId>
        </TermInfo>
      </Terms>
    </ae6f4cd641e04788a0159f49fd0ffa06>
    <hsb21Manad xmlns="08258ede-a6cf-45cc-bf04-2a4bdcd8739c" xsi:nil="true"/>
    <hsb21ElevatorVersion xmlns="08258ede-a6cf-45cc-bf04-2a4bdcd8739c" xsi:nil="true"/>
    <hsb21TemplateID xmlns="08258ede-a6cf-45cc-bf04-2a4bdcd8739c" xsi:nil="true"/>
    <pcdea4b046cd4b0a9a8978221efc94c0 xmlns="08258ede-a6cf-45cc-bf04-2a4bdcd8739c">
      <Terms xmlns="http://schemas.microsoft.com/office/infopath/2007/PartnerControls"/>
    </pcdea4b046cd4b0a9a8978221efc94c0>
    <hsb21Ar xmlns="08258ede-a6cf-45cc-bf04-2a4bdcd8739c" xsi:nil="true"/>
    <e3df5122f81949abb2547acddfca5175 xmlns="08258ede-a6cf-45cc-bf04-2a4bdcd8739c">
      <Terms xmlns="http://schemas.microsoft.com/office/infopath/2007/PartnerControls"/>
    </e3df5122f81949abb2547acddfca5175>
    <hsb21TemplateVersion xmlns="08258ede-a6cf-45cc-bf04-2a4bdcd8739c" xsi:nil="true"/>
    <hsb21ElevatorStatus xmlns="08258ede-a6cf-45cc-bf04-2a4bdcd8739c" xsi:nil="true"/>
    <TaxCatchAll xmlns="ec169371-4572-491d-8f3f-63b5242cf310">
      <Value>452</Value>
    </TaxCatchAll>
  </documentManagement>
</p:properties>
</file>

<file path=customXml/itemProps1.xml><?xml version="1.0" encoding="utf-8"?>
<ds:datastoreItem xmlns:ds="http://schemas.openxmlformats.org/officeDocument/2006/customXml" ds:itemID="{BCBCBC4B-6F61-481C-BCA9-A7B7C4773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46762-D4A0-4A6D-BE39-EF8B54AC7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58ede-a6cf-45cc-bf04-2a4bdcd8739c"/>
    <ds:schemaRef ds:uri="ec169371-4572-491d-8f3f-63b5242cf310"/>
    <ds:schemaRef ds:uri="a0674e57-1e28-456d-aa70-72e6b52f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AFC280-6CA9-4B2E-986E-6DA4710312B4}">
  <ds:schemaRefs>
    <ds:schemaRef ds:uri="http://schemas.microsoft.com/office/2006/documentManagement/types"/>
    <ds:schemaRef ds:uri="http://schemas.microsoft.com/office/infopath/2007/PartnerControls"/>
    <ds:schemaRef ds:uri="a0674e57-1e28-456d-aa70-72e6b52f16b3"/>
    <ds:schemaRef ds:uri="08258ede-a6cf-45cc-bf04-2a4bdcd8739c"/>
    <ds:schemaRef ds:uri="http://purl.org/dc/elements/1.1/"/>
    <ds:schemaRef ds:uri="http://schemas.microsoft.com/office/2006/metadata/properties"/>
    <ds:schemaRef ds:uri="ec169371-4572-491d-8f3f-63b5242cf31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3</vt:i4>
      </vt:variant>
    </vt:vector>
  </HeadingPairs>
  <TitlesOfParts>
    <vt:vector size="16" baseType="lpstr"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Uppslagslista</vt:lpstr>
      <vt:lpstr>CalendarYear</vt:lpstr>
      <vt:lpstr>Jan!Utskriftsområde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Krook</dc:creator>
  <cp:keywords/>
  <dc:description/>
  <cp:lastModifiedBy>HSB Brf Per Albins Hem</cp:lastModifiedBy>
  <cp:revision/>
  <dcterms:created xsi:type="dcterms:W3CDTF">2001-05-02T15:52:45Z</dcterms:created>
  <dcterms:modified xsi:type="dcterms:W3CDTF">2025-10-07T13:46:41Z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  <property fmtid="{D5CDD505-2E9C-101B-9397-08002B2CF9AE}" pid="3" name="ContentTypeId">
    <vt:lpwstr>0x0101008C14EAB8DC87D54FB0BAEBC3B6462DF100540D1025EB9CE340BE015BB5D5F8D06A</vt:lpwstr>
  </property>
  <property fmtid="{D5CDD505-2E9C-101B-9397-08002B2CF9AE}" pid="4" name="Order">
    <vt:r8>100</vt:r8>
  </property>
  <property fmtid="{D5CDD505-2E9C-101B-9397-08002B2CF9AE}" pid="5" name="hsb21MMDoktyp">
    <vt:lpwstr/>
  </property>
  <property fmtid="{D5CDD505-2E9C-101B-9397-08002B2CF9AE}" pid="6" name="hsb21MMKund">
    <vt:lpwstr>452;#Kaptenen - (2356)|b32b5228-9072-4e04-a17b-011943f6caaa</vt:lpwstr>
  </property>
  <property fmtid="{D5CDD505-2E9C-101B-9397-08002B2CF9AE}" pid="7" name="hsb21MMFastighet">
    <vt:lpwstr/>
  </property>
  <property fmtid="{D5CDD505-2E9C-101B-9397-08002B2CF9AE}" pid="8" name="AuthorIds_UIVersion_3072">
    <vt:lpwstr>92</vt:lpwstr>
  </property>
  <property fmtid="{D5CDD505-2E9C-101B-9397-08002B2CF9AE}" pid="9" name="AuthorIds_UIVersion_3584">
    <vt:lpwstr>92</vt:lpwstr>
  </property>
  <property fmtid="{D5CDD505-2E9C-101B-9397-08002B2CF9AE}" pid="10" name="AuthorIds_UIVersion_4096">
    <vt:lpwstr>92</vt:lpwstr>
  </property>
  <property fmtid="{D5CDD505-2E9C-101B-9397-08002B2CF9AE}" pid="11" name="AuthorIds_UIVersion_4608">
    <vt:lpwstr>92</vt:lpwstr>
  </property>
  <property fmtid="{D5CDD505-2E9C-101B-9397-08002B2CF9AE}" pid="12" name="AuthorIds_UIVersion_5120">
    <vt:lpwstr>92</vt:lpwstr>
  </property>
  <property fmtid="{D5CDD505-2E9C-101B-9397-08002B2CF9AE}" pid="13" name="AuthorIds_UIVersion_5632">
    <vt:lpwstr>92</vt:lpwstr>
  </property>
  <property fmtid="{D5CDD505-2E9C-101B-9397-08002B2CF9AE}" pid="14" name="AuthorIds_UIVersion_6144">
    <vt:lpwstr>92</vt:lpwstr>
  </property>
  <property fmtid="{D5CDD505-2E9C-101B-9397-08002B2CF9AE}" pid="15" name="AuthorIds_UIVersion_7168">
    <vt:lpwstr>92</vt:lpwstr>
  </property>
  <property fmtid="{D5CDD505-2E9C-101B-9397-08002B2CF9AE}" pid="16" name="AuthorIds_UIVersion_7680">
    <vt:lpwstr>92</vt:lpwstr>
  </property>
  <property fmtid="{D5CDD505-2E9C-101B-9397-08002B2CF9AE}" pid="17" name="AuthorIds_UIVersion_8192">
    <vt:lpwstr>92</vt:lpwstr>
  </property>
</Properties>
</file>