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autoCompressPictures="0"/>
  <mc:AlternateContent xmlns:mc="http://schemas.openxmlformats.org/markup-compatibility/2006">
    <mc:Choice Requires="x15">
      <x15ac:absPath xmlns:x15ac="http://schemas.microsoft.com/office/spreadsheetml/2010/11/ac" url="\\pahdc01\users\roger\Desktop\"/>
    </mc:Choice>
  </mc:AlternateContent>
  <xr:revisionPtr revIDLastSave="0" documentId="13_ncr:1_{523C6D8D-7C7C-449F-A484-1134CF3402E3}" xr6:coauthVersionLast="47" xr6:coauthVersionMax="47" xr10:uidLastSave="{00000000-0000-0000-0000-000000000000}"/>
  <bookViews>
    <workbookView xWindow="-120" yWindow="-120" windowWidth="29040" windowHeight="15720" tabRatio="788" activeTab="1" xr2:uid="{00000000-000D-0000-FFFF-FFFF00000000}"/>
  </bookViews>
  <sheets>
    <sheet name="Jan" sheetId="14" r:id="rId1"/>
    <sheet name="Feb" sheetId="35" r:id="rId2"/>
    <sheet name="Mar" sheetId="37" r:id="rId3"/>
    <sheet name="Apr" sheetId="38" r:id="rId4"/>
    <sheet name="Maj" sheetId="39" r:id="rId5"/>
    <sheet name="Jun" sheetId="40" r:id="rId6"/>
    <sheet name="Jul" sheetId="41" r:id="rId7"/>
    <sheet name="Aug" sheetId="42" r:id="rId8"/>
    <sheet name="Sep" sheetId="43" r:id="rId9"/>
    <sheet name="Okt" sheetId="44" r:id="rId10"/>
    <sheet name="Nov" sheetId="45" r:id="rId11"/>
    <sheet name="Dec" sheetId="46" r:id="rId12"/>
    <sheet name="Uppslagslista" sheetId="15" r:id="rId13"/>
  </sheets>
  <externalReferences>
    <externalReference r:id="rId14"/>
  </externalReferences>
  <definedNames>
    <definedName name="AprSun1">DATE(CalendarYear,4,1)-WEEKDAY(DATE(CalendarYear,4,1))+1</definedName>
    <definedName name="AugSun1">DATE(CalendarYear,8,1)-WEEKDAY(DATE(CalendarYear,8,1))+1</definedName>
    <definedName name="CalendarYear">Jan!$K$1</definedName>
    <definedName name="DecSun1">DATE(CalendarYear,12,1)-WEEKDAY(DATE(CalendarYear,12,1))+1</definedName>
    <definedName name="FebSun1">DATE(CalendarYear,2,1)-WEEKDAY(DATE(CalendarYear,2,1))+1</definedName>
    <definedName name="JanSun1">DATE(CalendarYear,1,1)-WEEKDAY(DATE(CalendarYear,1,1))+1</definedName>
    <definedName name="JulSun1">DATE(CalendarYear,7,1)-WEEKDAY(DATE(CalendarYear,7,1))+1</definedName>
    <definedName name="JunSun1">DATE(CalendarYear,6,1)-WEEKDAY(DATE(CalendarYear,6,1))+1</definedName>
    <definedName name="MarSun1">DATE(CalendarYear,3,1)-WEEKDAY(DATE(CalendarYear,3,1))+1</definedName>
    <definedName name="MaySun1">DATE(CalendarYear,5,1)-WEEKDAY(DATE(CalendarYear,5,1))+1</definedName>
    <definedName name="NovSun1">DATE(CalendarYear,11,1)-WEEKDAY(DATE(CalendarYear,11,1))+1</definedName>
    <definedName name="OctSun1">DATE(CalendarYear,10,1)-WEEKDAY(DATE(CalendarYear,10,1))+1</definedName>
    <definedName name="SepSun1">DATE(CalendarYear,9,1)-WEEKDAY(DATE(CalendarYear,9,1))+1</definedName>
    <definedName name="_xlnm.Print_Area" localSheetId="0">Jan!$A$1:$H$14</definedName>
    <definedName name="Year">YearLookup[]</definedName>
    <definedName name="År">[1]!UppslagÅr[#Data]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" i="41" l="1"/>
  <c r="F9" i="41"/>
  <c r="E5" i="42" l="1"/>
  <c r="F9" i="39" l="1"/>
  <c r="C13" i="46"/>
  <c r="B13" i="46"/>
  <c r="H11" i="46"/>
  <c r="G11" i="46"/>
  <c r="F11" i="46"/>
  <c r="E11" i="46"/>
  <c r="D11" i="46"/>
  <c r="C11" i="46"/>
  <c r="B11" i="46"/>
  <c r="H9" i="46"/>
  <c r="G9" i="46"/>
  <c r="F9" i="46"/>
  <c r="E9" i="46"/>
  <c r="D9" i="46"/>
  <c r="C9" i="46"/>
  <c r="B9" i="46"/>
  <c r="H7" i="46"/>
  <c r="G7" i="46"/>
  <c r="F7" i="46"/>
  <c r="E7" i="46"/>
  <c r="D7" i="46"/>
  <c r="C7" i="46"/>
  <c r="B7" i="46"/>
  <c r="H5" i="46"/>
  <c r="G5" i="46"/>
  <c r="F5" i="46"/>
  <c r="E5" i="46"/>
  <c r="D5" i="46"/>
  <c r="C5" i="46"/>
  <c r="B5" i="46"/>
  <c r="H3" i="46"/>
  <c r="G3" i="46"/>
  <c r="F3" i="46"/>
  <c r="E3" i="46"/>
  <c r="D3" i="46"/>
  <c r="C3" i="46"/>
  <c r="B3" i="46"/>
  <c r="B1" i="46"/>
  <c r="C13" i="45"/>
  <c r="B13" i="45"/>
  <c r="H11" i="45"/>
  <c r="G11" i="45"/>
  <c r="F11" i="45"/>
  <c r="E11" i="45"/>
  <c r="D11" i="45"/>
  <c r="C11" i="45"/>
  <c r="B11" i="45"/>
  <c r="H9" i="45"/>
  <c r="G9" i="45"/>
  <c r="F9" i="45"/>
  <c r="E9" i="45"/>
  <c r="D9" i="45"/>
  <c r="C9" i="45"/>
  <c r="B9" i="45"/>
  <c r="H7" i="45"/>
  <c r="G7" i="45"/>
  <c r="F7" i="45"/>
  <c r="E7" i="45"/>
  <c r="D7" i="45"/>
  <c r="C7" i="45"/>
  <c r="B7" i="45"/>
  <c r="H5" i="45"/>
  <c r="G5" i="45"/>
  <c r="F5" i="45"/>
  <c r="E5" i="45"/>
  <c r="D5" i="45"/>
  <c r="C5" i="45"/>
  <c r="B5" i="45"/>
  <c r="H3" i="45"/>
  <c r="G3" i="45"/>
  <c r="F3" i="45"/>
  <c r="E3" i="45"/>
  <c r="D3" i="45"/>
  <c r="C3" i="45"/>
  <c r="B3" i="45"/>
  <c r="B1" i="45"/>
  <c r="C13" i="44"/>
  <c r="B13" i="44"/>
  <c r="H11" i="44"/>
  <c r="G11" i="44"/>
  <c r="F11" i="44"/>
  <c r="E11" i="44"/>
  <c r="D11" i="44"/>
  <c r="C11" i="44"/>
  <c r="B11" i="44"/>
  <c r="H9" i="44"/>
  <c r="G9" i="44"/>
  <c r="F9" i="44"/>
  <c r="E9" i="44"/>
  <c r="D9" i="44"/>
  <c r="C9" i="44"/>
  <c r="B9" i="44"/>
  <c r="H7" i="44"/>
  <c r="G7" i="44"/>
  <c r="F7" i="44"/>
  <c r="E7" i="44"/>
  <c r="D7" i="44"/>
  <c r="C7" i="44"/>
  <c r="B7" i="44"/>
  <c r="H5" i="44"/>
  <c r="G5" i="44"/>
  <c r="F5" i="44"/>
  <c r="E5" i="44"/>
  <c r="D5" i="44"/>
  <c r="C5" i="44"/>
  <c r="B5" i="44"/>
  <c r="H3" i="44"/>
  <c r="G3" i="44"/>
  <c r="F3" i="44"/>
  <c r="E3" i="44"/>
  <c r="D3" i="44"/>
  <c r="C3" i="44"/>
  <c r="B3" i="44"/>
  <c r="B1" i="44"/>
  <c r="C13" i="43"/>
  <c r="B13" i="43"/>
  <c r="H11" i="43"/>
  <c r="G11" i="43"/>
  <c r="F11" i="43"/>
  <c r="E11" i="43"/>
  <c r="D11" i="43"/>
  <c r="C11" i="43"/>
  <c r="B11" i="43"/>
  <c r="H9" i="43"/>
  <c r="G9" i="43"/>
  <c r="F9" i="43"/>
  <c r="E9" i="43"/>
  <c r="D9" i="43"/>
  <c r="C9" i="43"/>
  <c r="B9" i="43"/>
  <c r="H7" i="43"/>
  <c r="G7" i="43"/>
  <c r="F7" i="43"/>
  <c r="E7" i="43"/>
  <c r="D7" i="43"/>
  <c r="C7" i="43"/>
  <c r="B7" i="43"/>
  <c r="H5" i="43"/>
  <c r="G5" i="43"/>
  <c r="F5" i="43"/>
  <c r="E5" i="43"/>
  <c r="D5" i="43"/>
  <c r="C5" i="43"/>
  <c r="B5" i="43"/>
  <c r="H3" i="43"/>
  <c r="G3" i="43"/>
  <c r="F3" i="43"/>
  <c r="E3" i="43"/>
  <c r="D3" i="43"/>
  <c r="C3" i="43"/>
  <c r="B3" i="43"/>
  <c r="B1" i="43"/>
  <c r="C13" i="42"/>
  <c r="B13" i="42"/>
  <c r="H11" i="42"/>
  <c r="G11" i="42"/>
  <c r="F11" i="42"/>
  <c r="E11" i="42"/>
  <c r="D11" i="42"/>
  <c r="C11" i="42"/>
  <c r="B11" i="42"/>
  <c r="H9" i="42"/>
  <c r="G9" i="42"/>
  <c r="F9" i="42"/>
  <c r="E9" i="42"/>
  <c r="D9" i="42"/>
  <c r="C9" i="42"/>
  <c r="B9" i="42"/>
  <c r="H7" i="42"/>
  <c r="G7" i="42"/>
  <c r="F7" i="42"/>
  <c r="E7" i="42"/>
  <c r="D7" i="42"/>
  <c r="C7" i="42"/>
  <c r="B7" i="42"/>
  <c r="H5" i="42"/>
  <c r="G5" i="42"/>
  <c r="F5" i="42"/>
  <c r="D5" i="42"/>
  <c r="C5" i="42"/>
  <c r="B5" i="42"/>
  <c r="H3" i="42"/>
  <c r="G3" i="42"/>
  <c r="F3" i="42"/>
  <c r="E3" i="42"/>
  <c r="D3" i="42"/>
  <c r="C3" i="42"/>
  <c r="B3" i="42"/>
  <c r="B1" i="42"/>
  <c r="C13" i="41"/>
  <c r="B13" i="41"/>
  <c r="H11" i="41"/>
  <c r="G11" i="41"/>
  <c r="F11" i="41"/>
  <c r="E11" i="41"/>
  <c r="D11" i="41"/>
  <c r="C11" i="41"/>
  <c r="B11" i="41"/>
  <c r="H9" i="41"/>
  <c r="G9" i="41"/>
  <c r="E9" i="41"/>
  <c r="D9" i="41"/>
  <c r="C9" i="41"/>
  <c r="B9" i="41"/>
  <c r="H7" i="41"/>
  <c r="G7" i="41"/>
  <c r="E7" i="41"/>
  <c r="D7" i="41"/>
  <c r="C7" i="41"/>
  <c r="B7" i="41"/>
  <c r="H5" i="41"/>
  <c r="G5" i="41"/>
  <c r="F5" i="41"/>
  <c r="E5" i="41"/>
  <c r="D5" i="41"/>
  <c r="C5" i="41"/>
  <c r="B5" i="41"/>
  <c r="H3" i="41"/>
  <c r="G3" i="41"/>
  <c r="F3" i="41"/>
  <c r="E3" i="41"/>
  <c r="D3" i="41"/>
  <c r="C3" i="41"/>
  <c r="B3" i="41"/>
  <c r="B1" i="41"/>
  <c r="C13" i="40"/>
  <c r="B13" i="40"/>
  <c r="H11" i="40"/>
  <c r="G11" i="40"/>
  <c r="F11" i="40"/>
  <c r="E11" i="40"/>
  <c r="D11" i="40"/>
  <c r="C11" i="40"/>
  <c r="B11" i="40"/>
  <c r="H9" i="40"/>
  <c r="G9" i="40"/>
  <c r="F9" i="40"/>
  <c r="E9" i="40"/>
  <c r="D9" i="40"/>
  <c r="C9" i="40"/>
  <c r="B9" i="40"/>
  <c r="H7" i="40"/>
  <c r="G7" i="40"/>
  <c r="F7" i="40"/>
  <c r="E7" i="40"/>
  <c r="D7" i="40"/>
  <c r="C7" i="40"/>
  <c r="B7" i="40"/>
  <c r="H5" i="40"/>
  <c r="G5" i="40"/>
  <c r="F5" i="40"/>
  <c r="E5" i="40"/>
  <c r="D5" i="40"/>
  <c r="C5" i="40"/>
  <c r="B5" i="40"/>
  <c r="H3" i="40"/>
  <c r="G3" i="40"/>
  <c r="F3" i="40"/>
  <c r="E3" i="40"/>
  <c r="D3" i="40"/>
  <c r="C3" i="40"/>
  <c r="B3" i="40"/>
  <c r="B1" i="40"/>
  <c r="C13" i="39"/>
  <c r="B13" i="39"/>
  <c r="H11" i="39"/>
  <c r="G11" i="39"/>
  <c r="F11" i="39"/>
  <c r="E11" i="39"/>
  <c r="D11" i="39"/>
  <c r="C11" i="39"/>
  <c r="B11" i="39"/>
  <c r="H9" i="39"/>
  <c r="G9" i="39"/>
  <c r="E9" i="39"/>
  <c r="D9" i="39"/>
  <c r="C9" i="39"/>
  <c r="B9" i="39"/>
  <c r="H7" i="39"/>
  <c r="G7" i="39"/>
  <c r="F7" i="39"/>
  <c r="E7" i="39"/>
  <c r="D7" i="39"/>
  <c r="C7" i="39"/>
  <c r="B7" i="39"/>
  <c r="H5" i="39"/>
  <c r="G5" i="39"/>
  <c r="F5" i="39"/>
  <c r="E5" i="39"/>
  <c r="D5" i="39"/>
  <c r="C5" i="39"/>
  <c r="B5" i="39"/>
  <c r="H3" i="39"/>
  <c r="G3" i="39"/>
  <c r="F3" i="39"/>
  <c r="E3" i="39"/>
  <c r="D3" i="39"/>
  <c r="C3" i="39"/>
  <c r="B3" i="39"/>
  <c r="B1" i="39"/>
  <c r="C13" i="38"/>
  <c r="B13" i="38"/>
  <c r="H11" i="38"/>
  <c r="G11" i="38"/>
  <c r="F11" i="38"/>
  <c r="E11" i="38"/>
  <c r="D11" i="38"/>
  <c r="C11" i="38"/>
  <c r="B11" i="38"/>
  <c r="H9" i="38"/>
  <c r="G9" i="38"/>
  <c r="F9" i="38"/>
  <c r="E9" i="38"/>
  <c r="D9" i="38"/>
  <c r="C9" i="38"/>
  <c r="B9" i="38"/>
  <c r="H7" i="38"/>
  <c r="G7" i="38"/>
  <c r="F7" i="38"/>
  <c r="E7" i="38"/>
  <c r="D7" i="38"/>
  <c r="C7" i="38"/>
  <c r="B7" i="38"/>
  <c r="H5" i="38"/>
  <c r="G5" i="38"/>
  <c r="F5" i="38"/>
  <c r="E5" i="38"/>
  <c r="D5" i="38"/>
  <c r="C5" i="38"/>
  <c r="B5" i="38"/>
  <c r="H3" i="38"/>
  <c r="G3" i="38"/>
  <c r="F3" i="38"/>
  <c r="E3" i="38"/>
  <c r="D3" i="38"/>
  <c r="C3" i="38"/>
  <c r="B3" i="38"/>
  <c r="B1" i="38"/>
  <c r="C13" i="37"/>
  <c r="B13" i="37"/>
  <c r="H11" i="37"/>
  <c r="G11" i="37"/>
  <c r="F11" i="37"/>
  <c r="E11" i="37"/>
  <c r="D11" i="37"/>
  <c r="C11" i="37"/>
  <c r="B11" i="37"/>
  <c r="H9" i="37"/>
  <c r="G9" i="37"/>
  <c r="F9" i="37"/>
  <c r="E9" i="37"/>
  <c r="D9" i="37"/>
  <c r="C9" i="37"/>
  <c r="B9" i="37"/>
  <c r="H7" i="37"/>
  <c r="G7" i="37"/>
  <c r="F7" i="37"/>
  <c r="E7" i="37"/>
  <c r="D7" i="37"/>
  <c r="C7" i="37"/>
  <c r="B7" i="37"/>
  <c r="H5" i="37"/>
  <c r="G5" i="37"/>
  <c r="F5" i="37"/>
  <c r="E5" i="37"/>
  <c r="D5" i="37"/>
  <c r="C5" i="37"/>
  <c r="B5" i="37"/>
  <c r="H3" i="37"/>
  <c r="G3" i="37"/>
  <c r="F3" i="37"/>
  <c r="E3" i="37"/>
  <c r="D3" i="37"/>
  <c r="C3" i="37"/>
  <c r="B3" i="37"/>
  <c r="B1" i="37"/>
  <c r="C13" i="35"/>
  <c r="B13" i="35"/>
  <c r="H11" i="35"/>
  <c r="G11" i="35"/>
  <c r="F11" i="35"/>
  <c r="E11" i="35"/>
  <c r="D11" i="35"/>
  <c r="C11" i="35"/>
  <c r="B11" i="35"/>
  <c r="H9" i="35"/>
  <c r="G9" i="35"/>
  <c r="F9" i="35"/>
  <c r="E9" i="35"/>
  <c r="D9" i="35"/>
  <c r="C9" i="35"/>
  <c r="B9" i="35"/>
  <c r="H7" i="35"/>
  <c r="G7" i="35"/>
  <c r="F7" i="35"/>
  <c r="E7" i="35"/>
  <c r="D7" i="35"/>
  <c r="C7" i="35"/>
  <c r="B7" i="35"/>
  <c r="H5" i="35"/>
  <c r="G5" i="35"/>
  <c r="F5" i="35"/>
  <c r="E5" i="35"/>
  <c r="D5" i="35"/>
  <c r="C5" i="35"/>
  <c r="B5" i="35"/>
  <c r="H3" i="35"/>
  <c r="G3" i="35"/>
  <c r="F3" i="35"/>
  <c r="E3" i="35"/>
  <c r="D3" i="35"/>
  <c r="C3" i="35"/>
  <c r="B3" i="35"/>
  <c r="B1" i="35"/>
  <c r="C11" i="14"/>
  <c r="B11" i="14"/>
  <c r="H9" i="14"/>
  <c r="G9" i="14"/>
  <c r="F9" i="14"/>
  <c r="E9" i="14"/>
  <c r="D9" i="14"/>
  <c r="C9" i="14"/>
  <c r="B9" i="14"/>
  <c r="H7" i="14"/>
  <c r="G7" i="14"/>
  <c r="F7" i="14"/>
  <c r="E7" i="14"/>
  <c r="D7" i="14"/>
  <c r="C7" i="14"/>
  <c r="B7" i="14"/>
  <c r="H5" i="14"/>
  <c r="G5" i="14"/>
  <c r="F5" i="14"/>
  <c r="E5" i="14"/>
  <c r="D5" i="14"/>
  <c r="C5" i="14"/>
  <c r="B5" i="14"/>
  <c r="E11" i="14"/>
  <c r="D11" i="14"/>
  <c r="F11" i="14"/>
  <c r="G11" i="14"/>
  <c r="H11" i="14"/>
  <c r="B13" i="14"/>
  <c r="C13" i="14"/>
  <c r="H3" i="14"/>
  <c r="G3" i="14"/>
  <c r="B3" i="14"/>
  <c r="C3" i="14"/>
  <c r="D3" i="14"/>
  <c r="F3" i="14"/>
  <c r="E3" i="14"/>
  <c r="B1" i="1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  </author>
  </authors>
  <commentList>
    <comment ref="C4" authorId="0" shapeId="0" xr:uid="{00000000-0006-0000-0C00-000001000000}">
      <text>
        <r>
          <rPr>
            <b/>
            <sz val="9"/>
            <color indexed="81"/>
            <rFont val="Geneva"/>
          </rPr>
          <t>Den här listan är de alternativ som visas i listan med år på bladet Jan. Om du vill lägga till fler år börjar du skriva i cellen direkt nedanför den sista befintliga posten, så utökas listan automatiskt.</t>
        </r>
      </text>
    </comment>
  </commentList>
</comments>
</file>

<file path=xl/sharedStrings.xml><?xml version="1.0" encoding="utf-8"?>
<sst xmlns="http://schemas.openxmlformats.org/spreadsheetml/2006/main" count="184" uniqueCount="17">
  <si>
    <t>Välj år:</t>
  </si>
  <si>
    <t>måndag</t>
  </si>
  <si>
    <t>tisdag</t>
  </si>
  <si>
    <t>onsdag</t>
  </si>
  <si>
    <t>torsdag</t>
  </si>
  <si>
    <t>fredag</t>
  </si>
  <si>
    <t>lördag</t>
  </si>
  <si>
    <t>söndag</t>
  </si>
  <si>
    <t>Anteckningar:</t>
  </si>
  <si>
    <t>År</t>
  </si>
  <si>
    <t>OBS! Din bokning är inte giltig förrän den är bekräftad från fastighetskontoret. Förvaltningen för in nya bokningar och uppdaterar kalendern kontinuerligt.</t>
  </si>
  <si>
    <t xml:space="preserve">      </t>
  </si>
  <si>
    <t>Bokad</t>
  </si>
  <si>
    <t>Ledig till kl 12. Bokad från kl 14.</t>
  </si>
  <si>
    <t>Bokad till kl 12. Ledig från kl 14</t>
  </si>
  <si>
    <t>Bokad till kl 12. Ledig från kl 14.</t>
  </si>
  <si>
    <t xml:space="preserve">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</si>
</sst>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mm\ yyyy"/>
    <numFmt numFmtId="165" formatCode="d"/>
  </numFmts>
  <fonts count="24">
    <font>
      <sz val="11"/>
      <name val="Century Gothic"/>
      <family val="2"/>
      <scheme val="minor"/>
    </font>
    <font>
      <sz val="8"/>
      <name val="Arial"/>
      <family val="2"/>
    </font>
    <font>
      <sz val="10"/>
      <name val="Century Gothic"/>
      <family val="2"/>
    </font>
    <font>
      <sz val="10"/>
      <name val="Arial"/>
      <family val="2"/>
    </font>
    <font>
      <sz val="10"/>
      <name val="Century Gothic"/>
      <family val="2"/>
      <scheme val="minor"/>
    </font>
    <font>
      <b/>
      <sz val="11"/>
      <color theme="0"/>
      <name val="Century Gothic"/>
      <family val="2"/>
      <scheme val="minor"/>
    </font>
    <font>
      <b/>
      <sz val="14"/>
      <color theme="0"/>
      <name val="Century Gothic"/>
      <family val="2"/>
      <scheme val="minor"/>
    </font>
    <font>
      <b/>
      <sz val="28"/>
      <color theme="1" tint="0.34998626667073579"/>
      <name val="Century Gothic"/>
      <family val="2"/>
      <scheme val="minor"/>
    </font>
    <font>
      <b/>
      <sz val="9"/>
      <color indexed="81"/>
      <name val="Geneva"/>
    </font>
    <font>
      <sz val="10"/>
      <color indexed="63"/>
      <name val="Century Gothic"/>
      <family val="2"/>
      <scheme val="minor"/>
    </font>
    <font>
      <sz val="8"/>
      <name val="Century Gothic"/>
      <family val="2"/>
      <scheme val="minor"/>
    </font>
    <font>
      <sz val="11"/>
      <name val="Arial"/>
      <family val="2"/>
    </font>
    <font>
      <u/>
      <sz val="11"/>
      <color theme="10"/>
      <name val="Century Gothic"/>
      <family val="2"/>
      <scheme val="minor"/>
    </font>
    <font>
      <u/>
      <sz val="11"/>
      <color theme="11"/>
      <name val="Century Gothic"/>
      <family val="2"/>
      <scheme val="minor"/>
    </font>
    <font>
      <sz val="11"/>
      <name val="Century Gothic"/>
      <family val="2"/>
      <scheme val="minor"/>
    </font>
    <font>
      <sz val="10"/>
      <name val="Century Gothic"/>
      <family val="2"/>
    </font>
    <font>
      <sz val="11"/>
      <name val="Century Gothic"/>
      <family val="2"/>
      <scheme val="minor"/>
    </font>
    <font>
      <sz val="14"/>
      <color theme="1" tint="0.34998626667073579"/>
      <name val="Century Gothic"/>
      <family val="2"/>
      <scheme val="minor"/>
    </font>
    <font>
      <sz val="10"/>
      <name val="Century Gothic"/>
      <family val="2"/>
    </font>
    <font>
      <sz val="11"/>
      <name val="Calibri"/>
      <family val="2"/>
    </font>
    <font>
      <sz val="11"/>
      <color rgb="FF006100"/>
      <name val="Century Gothic"/>
      <family val="2"/>
      <scheme val="minor"/>
    </font>
    <font>
      <b/>
      <sz val="11"/>
      <color rgb="FFFF0000"/>
      <name val="Century Gothic"/>
      <family val="2"/>
      <scheme val="minor"/>
    </font>
    <font>
      <sz val="11"/>
      <color rgb="FF9C0006"/>
      <name val="Century Gothic"/>
      <family val="2"/>
      <scheme val="minor"/>
    </font>
    <font>
      <sz val="11"/>
      <color rgb="FF9C5700"/>
      <name val="Century Gothic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/>
      </patternFill>
    </fill>
    <fill>
      <patternFill patternType="solid">
        <fgColor theme="8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</fills>
  <borders count="21">
    <border>
      <left/>
      <right/>
      <top/>
      <bottom/>
      <diagonal/>
    </border>
    <border>
      <left style="medium">
        <color theme="4"/>
      </left>
      <right/>
      <top style="medium">
        <color theme="4"/>
      </top>
      <bottom style="medium">
        <color theme="4"/>
      </bottom>
      <diagonal/>
    </border>
    <border>
      <left/>
      <right style="medium">
        <color theme="4"/>
      </right>
      <top style="medium">
        <color theme="4"/>
      </top>
      <bottom style="medium">
        <color theme="4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ck">
        <color theme="1" tint="0.499984740745262"/>
      </left>
      <right style="thick">
        <color theme="1" tint="0.499984740745262"/>
      </right>
      <top style="thick">
        <color theme="1" tint="0.499984740745262"/>
      </top>
      <bottom style="thick">
        <color theme="1" tint="0.499984740745262"/>
      </bottom>
      <diagonal/>
    </border>
    <border>
      <left style="medium">
        <color theme="4" tint="-0.24994659260841701"/>
      </left>
      <right style="thin">
        <color theme="4" tint="0.39994506668294322"/>
      </right>
      <top style="medium">
        <color theme="4" tint="-0.24994659260841701"/>
      </top>
      <bottom/>
      <diagonal/>
    </border>
    <border>
      <left style="thin">
        <color theme="4" tint="0.39994506668294322"/>
      </left>
      <right style="thin">
        <color theme="4" tint="0.39994506668294322"/>
      </right>
      <top style="medium">
        <color theme="4" tint="-0.24994659260841701"/>
      </top>
      <bottom/>
      <diagonal/>
    </border>
    <border>
      <left style="thin">
        <color theme="4" tint="0.39994506668294322"/>
      </left>
      <right style="medium">
        <color theme="4" tint="-0.24994659260841701"/>
      </right>
      <top style="medium">
        <color theme="4" tint="-0.24994659260841701"/>
      </top>
      <bottom/>
      <diagonal/>
    </border>
    <border>
      <left style="medium">
        <color theme="4" tint="-0.24994659260841701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4506668294322"/>
      </left>
      <right style="medium">
        <color theme="4" tint="-0.24994659260841701"/>
      </right>
      <top style="thin">
        <color theme="4" tint="0.39994506668294322"/>
      </top>
      <bottom style="thin">
        <color theme="4" tint="0.39994506668294322"/>
      </bottom>
      <diagonal/>
    </border>
    <border>
      <left style="medium">
        <color theme="4" tint="-0.24994659260841701"/>
      </left>
      <right style="thin">
        <color theme="4" tint="0.39994506668294322"/>
      </right>
      <top style="thin">
        <color theme="4" tint="0.39994506668294322"/>
      </top>
      <bottom style="medium">
        <color theme="4" tint="-0.24994659260841701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medium">
        <color theme="4" tint="-0.24994659260841701"/>
      </bottom>
      <diagonal/>
    </border>
    <border>
      <left/>
      <right style="thin">
        <color theme="4" tint="0.39994506668294322"/>
      </right>
      <top style="thin">
        <color theme="4" tint="0.39994506668294322"/>
      </top>
      <bottom style="medium">
        <color theme="4" tint="-0.24994659260841701"/>
      </bottom>
      <diagonal/>
    </border>
    <border>
      <left style="thin">
        <color theme="4" tint="0.39994506668294322"/>
      </left>
      <right style="medium">
        <color theme="4" tint="-0.24994659260841701"/>
      </right>
      <top style="thin">
        <color theme="4" tint="0.39994506668294322"/>
      </top>
      <bottom style="medium">
        <color theme="4" tint="-0.24994659260841701"/>
      </bottom>
      <diagonal/>
    </border>
    <border>
      <left style="thin">
        <color theme="4" tint="0.39994506668294322"/>
      </left>
      <right/>
      <top style="thin">
        <color theme="4" tint="0.39994506668294322"/>
      </top>
      <bottom style="medium">
        <color theme="4" tint="-0.24994659260841701"/>
      </bottom>
      <diagonal/>
    </border>
    <border>
      <left/>
      <right/>
      <top style="thin">
        <color theme="4" tint="0.39994506668294322"/>
      </top>
      <bottom style="medium">
        <color theme="4" tint="-0.24994659260841701"/>
      </bottom>
      <diagonal/>
    </border>
    <border>
      <left/>
      <right style="medium">
        <color theme="4" tint="-0.24994659260841701"/>
      </right>
      <top style="thin">
        <color theme="4" tint="0.39994506668294322"/>
      </top>
      <bottom style="medium">
        <color theme="4" tint="-0.24994659260841701"/>
      </bottom>
      <diagonal/>
    </border>
    <border>
      <left style="thin">
        <color theme="4" tint="0.39994506668294322"/>
      </left>
      <right/>
      <top style="medium">
        <color theme="4" tint="-0.24994659260841701"/>
      </top>
      <bottom/>
      <diagonal/>
    </border>
    <border>
      <left style="thin">
        <color theme="4" tint="0.39994506668294322"/>
      </left>
      <right/>
      <top style="thin">
        <color theme="4" tint="0.39994506668294322"/>
      </top>
      <bottom style="thin">
        <color theme="4" tint="0.39994506668294322"/>
      </bottom>
      <diagonal/>
    </border>
    <border>
      <left/>
      <right/>
      <top style="thin">
        <color theme="4" tint="0.39994506668294322"/>
      </top>
      <bottom style="thin">
        <color theme="4" tint="0.39994506668294322"/>
      </bottom>
      <diagonal/>
    </border>
    <border>
      <left/>
      <right style="medium">
        <color theme="4" tint="-0.24994659260841701"/>
      </right>
      <top style="thin">
        <color theme="4" tint="0.39994506668294322"/>
      </top>
      <bottom style="thin">
        <color theme="4" tint="0.39994506668294322"/>
      </bottom>
      <diagonal/>
    </border>
  </borders>
  <cellStyleXfs count="18">
    <xf numFmtId="0" fontId="0" fillId="0" borderId="0"/>
    <xf numFmtId="0" fontId="9" fillId="3" borderId="0" applyNumberFormat="0" applyBorder="0" applyAlignment="0" applyProtection="0"/>
    <xf numFmtId="0" fontId="7" fillId="0" borderId="0" applyNumberFormat="0" applyFill="0" applyAlignment="0" applyProtection="0"/>
    <xf numFmtId="0" fontId="5" fillId="4" borderId="3" applyNumberFormat="0" applyAlignment="0" applyProtection="0"/>
    <xf numFmtId="0" fontId="6" fillId="5" borderId="4" applyNumberFormat="0" applyProtection="0">
      <alignment vertical="center"/>
    </xf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20" fillId="6" borderId="0" applyNumberFormat="0" applyBorder="0" applyAlignment="0" applyProtection="0"/>
    <xf numFmtId="0" fontId="22" fillId="7" borderId="0" applyNumberFormat="0" applyBorder="0" applyAlignment="0" applyProtection="0"/>
    <xf numFmtId="0" fontId="23" fillId="8" borderId="0" applyNumberFormat="0" applyBorder="0" applyAlignment="0" applyProtection="0"/>
  </cellStyleXfs>
  <cellXfs count="58">
    <xf numFmtId="0" fontId="0" fillId="0" borderId="0" xfId="0"/>
    <xf numFmtId="0" fontId="0" fillId="2" borderId="0" xfId="0" applyFill="1"/>
    <xf numFmtId="0" fontId="2" fillId="2" borderId="0" xfId="0" applyFont="1" applyFill="1"/>
    <xf numFmtId="0" fontId="2" fillId="0" borderId="0" xfId="0" applyFont="1"/>
    <xf numFmtId="0" fontId="3" fillId="0" borderId="0" xfId="0" applyFont="1"/>
    <xf numFmtId="165" fontId="0" fillId="0" borderId="3" xfId="0" applyNumberFormat="1" applyBorder="1" applyAlignment="1">
      <alignment horizontal="left" vertical="center" wrapText="1" indent="1"/>
    </xf>
    <xf numFmtId="0" fontId="4" fillId="0" borderId="3" xfId="0" applyFont="1" applyBorder="1" applyAlignment="1">
      <alignment horizontal="left" vertical="center" wrapText="1" indent="1"/>
    </xf>
    <xf numFmtId="0" fontId="4" fillId="2" borderId="3" xfId="0" applyFont="1" applyFill="1" applyBorder="1" applyAlignment="1">
      <alignment horizontal="left" vertical="center" wrapText="1" indent="1"/>
    </xf>
    <xf numFmtId="0" fontId="5" fillId="4" borderId="5" xfId="3" applyBorder="1" applyAlignment="1">
      <alignment horizontal="center" vertical="center"/>
    </xf>
    <xf numFmtId="0" fontId="5" fillId="4" borderId="6" xfId="3" applyBorder="1" applyAlignment="1">
      <alignment horizontal="center" vertical="center"/>
    </xf>
    <xf numFmtId="0" fontId="5" fillId="4" borderId="7" xfId="3" applyBorder="1" applyAlignment="1">
      <alignment horizontal="center" vertical="center"/>
    </xf>
    <xf numFmtId="165" fontId="0" fillId="0" borderId="8" xfId="0" applyNumberFormat="1" applyBorder="1" applyAlignment="1">
      <alignment horizontal="left" vertical="center" wrapText="1" indent="1"/>
    </xf>
    <xf numFmtId="165" fontId="0" fillId="0" borderId="9" xfId="0" applyNumberFormat="1" applyBorder="1" applyAlignment="1">
      <alignment horizontal="left" vertical="center" wrapText="1" indent="1"/>
    </xf>
    <xf numFmtId="0" fontId="4" fillId="0" borderId="11" xfId="0" applyFont="1" applyBorder="1" applyAlignment="1">
      <alignment horizontal="left" vertical="center" wrapText="1" indent="1"/>
    </xf>
    <xf numFmtId="0" fontId="4" fillId="0" borderId="8" xfId="0" applyFont="1" applyBorder="1" applyAlignment="1">
      <alignment horizontal="left" vertical="center" wrapText="1" indent="1"/>
    </xf>
    <xf numFmtId="0" fontId="4" fillId="0" borderId="10" xfId="0" applyFont="1" applyBorder="1" applyAlignment="1">
      <alignment horizontal="left" vertical="center" wrapText="1" indent="1"/>
    </xf>
    <xf numFmtId="0" fontId="5" fillId="4" borderId="17" xfId="3" applyBorder="1" applyAlignment="1">
      <alignment horizontal="center" vertical="center"/>
    </xf>
    <xf numFmtId="0" fontId="11" fillId="0" borderId="0" xfId="0" applyFont="1"/>
    <xf numFmtId="0" fontId="14" fillId="2" borderId="0" xfId="0" applyFont="1" applyFill="1"/>
    <xf numFmtId="0" fontId="15" fillId="0" borderId="0" xfId="0" applyFont="1"/>
    <xf numFmtId="165" fontId="14" fillId="0" borderId="8" xfId="0" applyNumberFormat="1" applyFont="1" applyBorder="1" applyAlignment="1">
      <alignment horizontal="left" vertical="center" wrapText="1" indent="1"/>
    </xf>
    <xf numFmtId="165" fontId="14" fillId="0" borderId="3" xfId="0" applyNumberFormat="1" applyFont="1" applyBorder="1" applyAlignment="1">
      <alignment horizontal="left" vertical="center" wrapText="1" indent="1"/>
    </xf>
    <xf numFmtId="165" fontId="14" fillId="0" borderId="9" xfId="0" applyNumberFormat="1" applyFont="1" applyBorder="1" applyAlignment="1">
      <alignment horizontal="left" vertical="center" wrapText="1" indent="1"/>
    </xf>
    <xf numFmtId="0" fontId="14" fillId="0" borderId="0" xfId="0" applyFont="1"/>
    <xf numFmtId="0" fontId="16" fillId="2" borderId="0" xfId="0" applyFont="1" applyFill="1"/>
    <xf numFmtId="0" fontId="17" fillId="3" borderId="1" xfId="1" applyFont="1" applyBorder="1" applyAlignment="1">
      <alignment horizontal="right" vertical="center" wrapText="1"/>
    </xf>
    <xf numFmtId="0" fontId="17" fillId="3" borderId="2" xfId="1" applyFont="1" applyBorder="1" applyAlignment="1">
      <alignment vertical="center"/>
    </xf>
    <xf numFmtId="0" fontId="18" fillId="0" borderId="0" xfId="0" applyFont="1"/>
    <xf numFmtId="0" fontId="16" fillId="0" borderId="0" xfId="0" applyFont="1"/>
    <xf numFmtId="0" fontId="19" fillId="0" borderId="0" xfId="0" applyFont="1" applyAlignment="1">
      <alignment wrapText="1"/>
    </xf>
    <xf numFmtId="0" fontId="14" fillId="2" borderId="0" xfId="0" applyFont="1" applyFill="1" applyAlignment="1">
      <alignment wrapText="1"/>
    </xf>
    <xf numFmtId="0" fontId="2" fillId="2" borderId="0" xfId="0" applyFont="1" applyFill="1" applyAlignment="1">
      <alignment wrapText="1"/>
    </xf>
    <xf numFmtId="0" fontId="5" fillId="4" borderId="5" xfId="3" applyBorder="1" applyAlignment="1">
      <alignment horizontal="center" vertical="center" wrapText="1"/>
    </xf>
    <xf numFmtId="0" fontId="5" fillId="4" borderId="6" xfId="3" applyBorder="1" applyAlignment="1">
      <alignment horizontal="center" vertical="center" wrapText="1"/>
    </xf>
    <xf numFmtId="0" fontId="5" fillId="4" borderId="17" xfId="3" applyBorder="1" applyAlignment="1">
      <alignment horizontal="center" vertical="center" wrapText="1"/>
    </xf>
    <xf numFmtId="0" fontId="5" fillId="4" borderId="7" xfId="3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14" fillId="0" borderId="0" xfId="0" applyFont="1" applyAlignment="1">
      <alignment wrapText="1"/>
    </xf>
    <xf numFmtId="0" fontId="20" fillId="6" borderId="3" xfId="15" applyBorder="1" applyAlignment="1">
      <alignment horizontal="left" vertical="center" wrapText="1" indent="1"/>
    </xf>
    <xf numFmtId="0" fontId="20" fillId="6" borderId="9" xfId="15" applyBorder="1" applyAlignment="1">
      <alignment horizontal="left" vertical="center" wrapText="1" indent="1"/>
    </xf>
    <xf numFmtId="0" fontId="20" fillId="6" borderId="8" xfId="15" applyBorder="1" applyAlignment="1">
      <alignment horizontal="left" vertical="center" wrapText="1" indent="1"/>
    </xf>
    <xf numFmtId="0" fontId="20" fillId="6" borderId="0" xfId="15"/>
    <xf numFmtId="0" fontId="22" fillId="7" borderId="3" xfId="16" applyBorder="1" applyAlignment="1">
      <alignment horizontal="left" vertical="center" wrapText="1" indent="1"/>
    </xf>
    <xf numFmtId="0" fontId="22" fillId="7" borderId="9" xfId="16" applyBorder="1" applyAlignment="1">
      <alignment horizontal="left" vertical="center" wrapText="1" indent="1"/>
    </xf>
    <xf numFmtId="0" fontId="22" fillId="7" borderId="8" xfId="16" applyBorder="1" applyAlignment="1">
      <alignment horizontal="left" vertical="center" wrapText="1" indent="1"/>
    </xf>
    <xf numFmtId="0" fontId="23" fillId="8" borderId="3" xfId="17" applyBorder="1" applyAlignment="1">
      <alignment horizontal="left" vertical="center" wrapText="1" indent="1"/>
    </xf>
    <xf numFmtId="0" fontId="23" fillId="8" borderId="8" xfId="17" applyBorder="1" applyAlignment="1">
      <alignment horizontal="left" vertical="center" wrapText="1" indent="1"/>
    </xf>
    <xf numFmtId="164" fontId="7" fillId="2" borderId="0" xfId="2" applyNumberFormat="1" applyFill="1" applyAlignment="1">
      <alignment horizontal="center" vertical="center"/>
    </xf>
    <xf numFmtId="165" fontId="5" fillId="4" borderId="18" xfId="3" applyNumberFormat="1" applyBorder="1" applyAlignment="1">
      <alignment horizontal="left" vertical="center" wrapText="1"/>
    </xf>
    <xf numFmtId="165" fontId="5" fillId="4" borderId="19" xfId="3" applyNumberFormat="1" applyBorder="1" applyAlignment="1">
      <alignment horizontal="left" vertical="center" wrapText="1"/>
    </xf>
    <xf numFmtId="165" fontId="5" fillId="4" borderId="20" xfId="3" applyNumberFormat="1" applyBorder="1" applyAlignment="1">
      <alignment horizontal="left" vertical="center" wrapText="1"/>
    </xf>
    <xf numFmtId="0" fontId="21" fillId="4" borderId="14" xfId="3" applyFont="1" applyBorder="1" applyAlignment="1">
      <alignment horizontal="left" vertical="center" wrapText="1"/>
    </xf>
    <xf numFmtId="0" fontId="5" fillId="4" borderId="15" xfId="3" applyBorder="1" applyAlignment="1">
      <alignment horizontal="left" vertical="center" wrapText="1"/>
    </xf>
    <xf numFmtId="0" fontId="5" fillId="4" borderId="16" xfId="3" applyBorder="1" applyAlignment="1">
      <alignment horizontal="left" vertical="center" wrapText="1"/>
    </xf>
    <xf numFmtId="164" fontId="7" fillId="2" borderId="0" xfId="2" applyNumberFormat="1" applyFill="1" applyAlignment="1">
      <alignment horizontal="center" vertical="center" wrapText="1"/>
    </xf>
    <xf numFmtId="0" fontId="21" fillId="4" borderId="12" xfId="3" applyFont="1" applyBorder="1" applyAlignment="1">
      <alignment horizontal="center" vertical="center" wrapText="1"/>
    </xf>
    <xf numFmtId="0" fontId="5" fillId="4" borderId="11" xfId="3" applyBorder="1" applyAlignment="1">
      <alignment horizontal="center" vertical="center" wrapText="1"/>
    </xf>
    <xf numFmtId="0" fontId="5" fillId="4" borderId="13" xfId="3" applyBorder="1" applyAlignment="1">
      <alignment horizontal="center" vertical="center" wrapText="1"/>
    </xf>
  </cellXfs>
  <cellStyles count="18">
    <cellStyle name="40 % - Dekorfärg1" xfId="1" builtinId="31" customBuiltin="1"/>
    <cellStyle name="Bra" xfId="15" builtinId="26"/>
    <cellStyle name="Dekorfärg1" xfId="3" builtinId="29" customBuiltin="1"/>
    <cellStyle name="Dekorfärg5" xfId="4" builtinId="45" customBuiltin="1"/>
    <cellStyle name="Dålig" xfId="16" builtinId="27"/>
    <cellStyle name="Följd hyperlänk" xfId="14" builtinId="9" hidden="1"/>
    <cellStyle name="Följd hyperlänk" xfId="10" builtinId="9" hidden="1"/>
    <cellStyle name="Följd hyperlänk" xfId="12" builtinId="9" hidden="1"/>
    <cellStyle name="Följd hyperlänk" xfId="8" builtinId="9" hidden="1"/>
    <cellStyle name="Följd hyperlänk" xfId="6" builtinId="9" hidden="1"/>
    <cellStyle name="Hyperlänk" xfId="9" builtinId="8" hidden="1"/>
    <cellStyle name="Hyperlänk" xfId="11" builtinId="8" hidden="1"/>
    <cellStyle name="Hyperlänk" xfId="13" builtinId="8" hidden="1"/>
    <cellStyle name="Hyperlänk" xfId="7" builtinId="8" hidden="1"/>
    <cellStyle name="Hyperlänk" xfId="5" builtinId="8" hidden="1"/>
    <cellStyle name="Neutral" xfId="17" builtinId="28"/>
    <cellStyle name="Normal" xfId="0" builtinId="0" customBuiltin="1"/>
    <cellStyle name="Rubrik 1" xfId="2" builtinId="16" customBuiltin="1"/>
  </cellStyles>
  <dxfs count="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F1F2F5"/>
      <rgbColor rgb="00008080"/>
      <rgbColor rgb="00E4EAF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314265"/>
      <rgbColor rgb="00CCFFCC"/>
      <rgbColor rgb="00FFEECD"/>
      <rgbColor rgb="00D0D8E2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71778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4B4B4B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edcasten\Documents\Multi-Page%20Calendar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ulti-Page Calendar1"/>
      <sheetName val="Multi-Page%20Calendar1"/>
    </sheetNames>
    <sheetDataSet>
      <sheetData sheetId="0" refreshError="1"/>
      <sheetData sheetId="1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YearLookup" displayName="YearLookup" ref="A1:A13" totalsRowShown="0" headerRowDxfId="0">
  <autoFilter ref="A1:A13" xr:uid="{00000000-0009-0000-0100-000001000000}"/>
  <tableColumns count="1">
    <tableColumn id="1" xr3:uid="{00000000-0010-0000-0000-000001000000}" name="År"/>
  </tableColumns>
  <tableStyleInfo name="TableStyleLight2" showFirstColumn="0" showLastColumn="0" showRowStripes="1" showColumnStripes="0"/>
</table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Apothecary">
  <a:themeElements>
    <a:clrScheme name="Apothecary">
      <a:dk1>
        <a:sysClr val="windowText" lastClr="000000"/>
      </a:dk1>
      <a:lt1>
        <a:sysClr val="window" lastClr="FFFFFF"/>
      </a:lt1>
      <a:dk2>
        <a:srgbClr val="564B3C"/>
      </a:dk2>
      <a:lt2>
        <a:srgbClr val="ECEDD1"/>
      </a:lt2>
      <a:accent1>
        <a:srgbClr val="93A299"/>
      </a:accent1>
      <a:accent2>
        <a:srgbClr val="CF543F"/>
      </a:accent2>
      <a:accent3>
        <a:srgbClr val="B5AE53"/>
      </a:accent3>
      <a:accent4>
        <a:srgbClr val="848058"/>
      </a:accent4>
      <a:accent5>
        <a:srgbClr val="E8B54D"/>
      </a:accent5>
      <a:accent6>
        <a:srgbClr val="786C71"/>
      </a:accent6>
      <a:hlink>
        <a:srgbClr val="CCCC00"/>
      </a:hlink>
      <a:folHlink>
        <a:srgbClr val="B2B2B2"/>
      </a:folHlink>
    </a:clrScheme>
    <a:fontScheme name="Calendar">
      <a:majorFont>
        <a:latin typeface="Century Gothic"/>
        <a:ea typeface=""/>
        <a:cs typeface=""/>
      </a:majorFont>
      <a:minorFont>
        <a:latin typeface="Century Gothic"/>
        <a:ea typeface=""/>
        <a:cs typeface=""/>
      </a:minorFont>
    </a:fontScheme>
    <a:fmtScheme name="Apothecary">
      <a:fillStyleLst>
        <a:solidFill>
          <a:schemeClr val="phClr"/>
        </a:solidFill>
        <a:gradFill rotWithShape="1">
          <a:gsLst>
            <a:gs pos="0">
              <a:schemeClr val="phClr">
                <a:tint val="1000"/>
                <a:satMod val="100000"/>
              </a:schemeClr>
            </a:gs>
            <a:gs pos="68000">
              <a:schemeClr val="phClr">
                <a:tint val="77000"/>
                <a:satMod val="100000"/>
              </a:schemeClr>
            </a:gs>
            <a:gs pos="81000">
              <a:schemeClr val="phClr">
                <a:tint val="79000"/>
                <a:satMod val="100000"/>
              </a:schemeClr>
            </a:gs>
            <a:gs pos="86000">
              <a:schemeClr val="phClr">
                <a:tint val="73000"/>
                <a:satMod val="100000"/>
              </a:schemeClr>
            </a:gs>
            <a:gs pos="100000">
              <a:schemeClr val="phClr">
                <a:tint val="35000"/>
                <a:satMod val="10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73000"/>
                <a:shade val="100000"/>
                <a:satMod val="150000"/>
              </a:schemeClr>
            </a:gs>
            <a:gs pos="25000">
              <a:schemeClr val="phClr">
                <a:tint val="96000"/>
                <a:shade val="80000"/>
                <a:satMod val="105000"/>
              </a:schemeClr>
            </a:gs>
            <a:gs pos="38000">
              <a:schemeClr val="phClr">
                <a:tint val="96000"/>
                <a:shade val="59000"/>
                <a:satMod val="120000"/>
              </a:schemeClr>
            </a:gs>
            <a:gs pos="55000">
              <a:schemeClr val="phClr">
                <a:tint val="100000"/>
                <a:shade val="57000"/>
                <a:satMod val="120000"/>
              </a:schemeClr>
            </a:gs>
            <a:gs pos="80000">
              <a:schemeClr val="phClr">
                <a:tint val="100000"/>
                <a:shade val="56000"/>
                <a:satMod val="145000"/>
              </a:schemeClr>
            </a:gs>
            <a:gs pos="88000">
              <a:schemeClr val="phClr">
                <a:tint val="100000"/>
                <a:shade val="63000"/>
                <a:satMod val="160000"/>
              </a:schemeClr>
            </a:gs>
            <a:gs pos="100000">
              <a:schemeClr val="phClr">
                <a:tint val="99000"/>
                <a:shade val="100000"/>
                <a:satMod val="155000"/>
              </a:schemeClr>
            </a:gs>
          </a:gsLst>
          <a:lin ang="54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  <a:scene3d>
            <a:camera prst="orthographicFront">
              <a:rot lat="0" lon="0" rev="0"/>
            </a:camera>
            <a:lightRig rig="glow" dir="tl">
              <a:rot lat="0" lon="0" rev="1800000"/>
            </a:lightRig>
          </a:scene3d>
          <a:sp3d contourW="10160" prstMaterial="dkEdge">
            <a:bevelT w="0" h="0" prst="angle"/>
            <a:contourClr>
              <a:schemeClr val="phClr">
                <a:shade val="30000"/>
                <a:satMod val="150000"/>
              </a:schemeClr>
            </a:contourClr>
          </a:sp3d>
        </a:effectStyle>
        <a:effectStyle>
          <a:effectLst>
            <a:glow rad="50800">
              <a:schemeClr val="phClr">
                <a:tint val="68000"/>
                <a:shade val="93000"/>
                <a:alpha val="37000"/>
                <a:satMod val="250000"/>
              </a:schemeClr>
            </a:glow>
          </a:effectLst>
          <a:scene3d>
            <a:camera prst="orthographicFront">
              <a:rot lat="0" lon="0" rev="0"/>
            </a:camera>
            <a:lightRig rig="glow" dir="t">
              <a:rot lat="0" lon="0" rev="1800000"/>
            </a:lightRig>
          </a:scene3d>
          <a:sp3d contourW="10160" prstMaterial="dkEdge">
            <a:bevelT w="20320" h="19050" prst="angle"/>
            <a:contourClr>
              <a:schemeClr val="phClr">
                <a:shade val="30000"/>
                <a:satMod val="150000"/>
              </a:schemeClr>
            </a:contourClr>
          </a:sp3d>
        </a:effectStyle>
      </a:effectStyleLst>
      <a:bgFillStyleLst>
        <a:solidFill>
          <a:schemeClr val="phClr"/>
        </a:solidFill>
        <a:solidFill>
          <a:schemeClr val="phClr">
            <a:tint val="93000"/>
            <a:satMod val="140000"/>
          </a:schemeClr>
        </a:solidFill>
        <a:blipFill rotWithShape="1">
          <a:blip xmlns:r="http://schemas.openxmlformats.org/officeDocument/2006/relationships" r:embed="rId1">
            <a:duotone>
              <a:schemeClr val="phClr">
                <a:tint val="70000"/>
                <a:satMod val="170000"/>
              </a:schemeClr>
              <a:schemeClr val="phClr">
                <a:shade val="70000"/>
                <a:satMod val="130000"/>
              </a:schemeClr>
            </a:duotone>
          </a:blip>
          <a:tile tx="0" ty="0" sx="100000" sy="100000" flip="none" algn="tl"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table" Target="../tables/table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4"/>
  <sheetViews>
    <sheetView showGridLines="0" workbookViewId="0">
      <selection activeCell="G12" sqref="G12"/>
    </sheetView>
  </sheetViews>
  <sheetFormatPr defaultColWidth="8.75" defaultRowHeight="16.5"/>
  <cols>
    <col min="1" max="1" width="2.375" style="24" customWidth="1"/>
    <col min="2" max="8" width="17.625" style="28" customWidth="1"/>
    <col min="9" max="9" width="8.75" style="28"/>
    <col min="10" max="11" width="15.625" style="28" customWidth="1"/>
    <col min="12" max="16384" width="8.75" style="28"/>
  </cols>
  <sheetData>
    <row r="1" spans="1:12" s="24" customFormat="1" ht="59.25" customHeight="1">
      <c r="A1" s="30"/>
      <c r="B1" s="54">
        <f>DATE(CalendarYear,1,1)</f>
        <v>46023</v>
      </c>
      <c r="C1" s="54"/>
      <c r="D1" s="54"/>
      <c r="E1" s="54"/>
      <c r="F1" s="54"/>
      <c r="G1" s="54"/>
      <c r="H1" s="54"/>
      <c r="I1" s="30"/>
      <c r="J1" s="25" t="s">
        <v>0</v>
      </c>
      <c r="K1" s="26">
        <v>2026</v>
      </c>
      <c r="L1" s="18"/>
    </row>
    <row r="2" spans="1:12" s="27" customFormat="1" ht="21.75" customHeight="1">
      <c r="A2" s="31"/>
      <c r="B2" s="32" t="s">
        <v>1</v>
      </c>
      <c r="C2" s="33" t="s">
        <v>2</v>
      </c>
      <c r="D2" s="33" t="s">
        <v>3</v>
      </c>
      <c r="E2" s="33" t="s">
        <v>4</v>
      </c>
      <c r="F2" s="33" t="s">
        <v>5</v>
      </c>
      <c r="G2" s="34" t="s">
        <v>6</v>
      </c>
      <c r="H2" s="35" t="s">
        <v>7</v>
      </c>
      <c r="I2" s="36"/>
      <c r="J2" s="3"/>
      <c r="K2" s="3"/>
      <c r="L2" s="3"/>
    </row>
    <row r="3" spans="1:12" ht="14.1" customHeight="1">
      <c r="A3" s="30"/>
      <c r="B3" s="20" t="str">
        <f>IF(DAY(JanSun1)=1,"",IF(AND(YEAR(JanSun1+1)=CalendarYear,MONTH(JanSun1+1)=1),JanSun1+1,""))</f>
        <v/>
      </c>
      <c r="C3" s="21" t="str">
        <f>IF(DAY(JanSun1)=1,"",IF(AND(YEAR(JanSun1+2)=CalendarYear,MONTH(JanSun1+2)=1),JanSun1+2,""))</f>
        <v/>
      </c>
      <c r="D3" s="21" t="str">
        <f>IF(DAY(JanSun1)=1,"",IF(AND(YEAR(JanSun1+3)=CalendarYear,MONTH(JanSun1+3)=1),JanSun1+3,""))</f>
        <v/>
      </c>
      <c r="E3" s="21">
        <f>IF(DAY(JanSun1)=1,"",IF(AND(YEAR(JanSun1+4)=CalendarYear,MONTH(JanSun1+4)=1),JanSun1+4,""))</f>
        <v>46023</v>
      </c>
      <c r="F3" s="21">
        <f>IF(DAY(JanSun1)=1,"",IF(AND(YEAR(JanSun1+5)=CalendarYear,MONTH(JanSun1+5)=1),JanSun1+5,""))</f>
        <v>46024</v>
      </c>
      <c r="G3" s="21">
        <f>IF(DAY(JanSun1)=1,"",IF(AND(YEAR(JanSun1+6)=CalendarYear,MONTH(JanSun1+6)=1),JanSun1+6,""))</f>
        <v>46025</v>
      </c>
      <c r="H3" s="22">
        <f>IF(DAY(JanSun1)=1,IF(AND(YEAR(JanSun1)=CalendarYear,MONTH(JanSun1)=1),JanSun1,""),IF(AND(YEAR(JanSun1+7)=CalendarYear,MONTH(JanSun1+7)=1),JanSun1+7,""))</f>
        <v>46026</v>
      </c>
      <c r="I3" s="37"/>
      <c r="J3" s="23"/>
      <c r="K3" s="23"/>
      <c r="L3" s="23"/>
    </row>
    <row r="4" spans="1:12" ht="57.95" customHeight="1">
      <c r="A4" s="30"/>
      <c r="B4" s="14"/>
      <c r="C4" s="29"/>
      <c r="D4"/>
      <c r="E4" s="43" t="s">
        <v>12</v>
      </c>
      <c r="F4" s="43" t="s">
        <v>12</v>
      </c>
      <c r="G4" s="43" t="s">
        <v>12</v>
      </c>
      <c r="H4" s="43" t="s">
        <v>12</v>
      </c>
      <c r="I4" s="37"/>
      <c r="J4" s="23"/>
      <c r="K4" s="23"/>
      <c r="L4" s="23"/>
    </row>
    <row r="5" spans="1:12" ht="14.1" customHeight="1">
      <c r="A5" s="30"/>
      <c r="B5" s="20">
        <f>IF(DAY(JanSun1)=1,IF(AND(YEAR(JanSun1+1)=CalendarYear,MONTH(JanSun1+1)=1),JanSun1+1,""),IF(AND(YEAR(JanSun1+8)=CalendarYear,MONTH(JanSun1+8)=1),JanSun1+8,""))</f>
        <v>46027</v>
      </c>
      <c r="C5" s="21">
        <f>IF(DAY(JanSun1)=1,IF(AND(YEAR(JanSun1+2)=CalendarYear,MONTH(JanSun1+2)=1),JanSun1+2,""),IF(AND(YEAR(JanSun1+9)=CalendarYear,MONTH(JanSun1+9)=1),JanSun1+9,""))</f>
        <v>46028</v>
      </c>
      <c r="D5" s="21">
        <f>IF(DAY(JanSun1)=1,IF(AND(YEAR(JanSun1+3)=CalendarYear,MONTH(JanSun1+3)=1),JanSun1+3,""),IF(AND(YEAR(JanSun1+10)=CalendarYear,MONTH(JanSun1+10)=1),JanSun1+10,""))</f>
        <v>46029</v>
      </c>
      <c r="E5" s="21">
        <f>IF(DAY(JanSun1)=1,IF(AND(YEAR(JanSun1+4)=CalendarYear,MONTH(JanSun1+4)=1),JanSun1+4,""),IF(AND(YEAR(JanSun1+11)=CalendarYear,MONTH(JanSun1+11)=1),JanSun1+11,""))</f>
        <v>46030</v>
      </c>
      <c r="F5" s="21">
        <f>IF(DAY(JanSun1)=1,IF(AND(YEAR(JanSun1+5)=CalendarYear,MONTH(JanSun1+5)=1),JanSun1+5,""),IF(AND(YEAR(JanSun1+12)=CalendarYear,MONTH(JanSun1+12)=1),JanSun1+12,""))</f>
        <v>46031</v>
      </c>
      <c r="G5" s="21">
        <f>IF(DAY(JanSun1)=1,IF(AND(YEAR(JanSun1+6)=CalendarYear,MONTH(JanSun1+6)=1),JanSun1+6,""),IF(AND(YEAR(JanSun1+13)=CalendarYear,MONTH(JanSun1+13)=1),JanSun1+13,""))</f>
        <v>46032</v>
      </c>
      <c r="H5" s="22">
        <f>IF(DAY(JanSun1)=1,IF(AND(YEAR(JanSun1+7)=CalendarYear,MONTH(JanSun1+7)=1),JanSun1+7,""),IF(AND(YEAR(JanSun1+14)=CalendarYear,MONTH(JanSun1+14)=1),JanSun1+14,""))</f>
        <v>46033</v>
      </c>
      <c r="I5" s="37"/>
      <c r="J5" s="23"/>
      <c r="K5" s="23"/>
      <c r="L5" s="23"/>
    </row>
    <row r="6" spans="1:12" ht="57.95" customHeight="1">
      <c r="A6" s="30"/>
      <c r="B6" s="46" t="s">
        <v>15</v>
      </c>
      <c r="C6" s="38"/>
      <c r="D6" s="38"/>
      <c r="E6" s="38"/>
      <c r="F6" s="38"/>
      <c r="G6" s="38"/>
      <c r="H6" s="39"/>
      <c r="I6" s="37"/>
      <c r="J6" s="23"/>
      <c r="K6" s="23"/>
      <c r="L6" s="23"/>
    </row>
    <row r="7" spans="1:12" ht="14.1" customHeight="1">
      <c r="A7" s="30"/>
      <c r="B7" s="20">
        <f>IF(DAY(JanSun1)=1,IF(AND(YEAR(JanSun1+8)=CalendarYear,MONTH(JanSun1+8)=1),JanSun1+8,""),IF(AND(YEAR(JanSun1+15)=CalendarYear,MONTH(JanSun1+15)=1),JanSun1+15,""))</f>
        <v>46034</v>
      </c>
      <c r="C7" s="21">
        <f>IF(DAY(JanSun1)=1,IF(AND(YEAR(JanSun1+9)=CalendarYear,MONTH(JanSun1+9)=1),JanSun1+9,""),IF(AND(YEAR(JanSun1+16)=CalendarYear,MONTH(JanSun1+16)=1),JanSun1+16,""))</f>
        <v>46035</v>
      </c>
      <c r="D7" s="21">
        <f>IF(DAY(JanSun1)=1,IF(AND(YEAR(JanSun1+10)=CalendarYear,MONTH(JanSun1+10)=1),JanSun1+10,""),IF(AND(YEAR(JanSun1+17)=CalendarYear,MONTH(JanSun1+17)=1),JanSun1+17,""))</f>
        <v>46036</v>
      </c>
      <c r="E7" s="21">
        <f>IF(DAY(JanSun1)=1,IF(AND(YEAR(JanSun1+11)=CalendarYear,MONTH(JanSun1+11)=1),JanSun1+11,""),IF(AND(YEAR(JanSun1+18)=CalendarYear,MONTH(JanSun1+18)=1),JanSun1+18,""))</f>
        <v>46037</v>
      </c>
      <c r="F7" s="21">
        <f>IF(DAY(JanSun1)=1,IF(AND(YEAR(JanSun1+12)=CalendarYear,MONTH(JanSun1+12)=1),JanSun1+12,""),IF(AND(YEAR(JanSun1+19)=CalendarYear,MONTH(JanSun1+19)=1),JanSun1+19,""))</f>
        <v>46038</v>
      </c>
      <c r="G7" s="21">
        <f>IF(DAY(JanSun1)=1,IF(AND(YEAR(JanSun1+13)=CalendarYear,MONTH(JanSun1+13)=1),JanSun1+13,""),IF(AND(YEAR(JanSun1+20)=CalendarYear,MONTH(JanSun1+20)=1),JanSun1+20,""))</f>
        <v>46039</v>
      </c>
      <c r="H7" s="22">
        <f>IF(DAY(JanSun1)=1,IF(AND(YEAR(JanSun1+14)=CalendarYear,MONTH(JanSun1+14)=1),JanSun1+14,""),IF(AND(YEAR(JanSun1+21)=CalendarYear,MONTH(JanSun1+21)=1),JanSun1+21,""))</f>
        <v>46040</v>
      </c>
      <c r="I7" s="37"/>
      <c r="J7" s="23"/>
      <c r="K7" s="23"/>
      <c r="L7" s="23"/>
    </row>
    <row r="8" spans="1:12" ht="57.95" customHeight="1">
      <c r="A8" s="30"/>
      <c r="B8" s="40"/>
      <c r="C8" s="38"/>
      <c r="D8" s="38" t="s">
        <v>11</v>
      </c>
      <c r="E8" s="45" t="s">
        <v>13</v>
      </c>
      <c r="F8" s="43" t="s">
        <v>12</v>
      </c>
      <c r="G8" s="43" t="s">
        <v>12</v>
      </c>
      <c r="H8" s="43" t="s">
        <v>12</v>
      </c>
      <c r="I8" s="37"/>
      <c r="J8" s="23"/>
      <c r="K8" s="23"/>
      <c r="L8" s="23"/>
    </row>
    <row r="9" spans="1:12" ht="14.1" customHeight="1">
      <c r="A9" s="30"/>
      <c r="B9" s="20">
        <f>IF(DAY(JanSun1)=1,IF(AND(YEAR(JanSun1+15)=CalendarYear,MONTH(JanSun1+15)=1),JanSun1+15,""),IF(AND(YEAR(JanSun1+22)=CalendarYear,MONTH(JanSun1+22)=1),JanSun1+22,""))</f>
        <v>46041</v>
      </c>
      <c r="C9" s="21">
        <f>IF(DAY(JanSun1)=1,IF(AND(YEAR(JanSun1+16)=CalendarYear,MONTH(JanSun1+16)=1),JanSun1+16,""),IF(AND(YEAR(JanSun1+23)=CalendarYear,MONTH(JanSun1+23)=1),JanSun1+23,""))</f>
        <v>46042</v>
      </c>
      <c r="D9" s="21">
        <f>IF(DAY(JanSun1)=1,IF(AND(YEAR(JanSun1+17)=CalendarYear,MONTH(JanSun1+17)=1),JanSun1+17,""),IF(AND(YEAR(JanSun1+24)=CalendarYear,MONTH(JanSun1+24)=1),JanSun1+24,""))</f>
        <v>46043</v>
      </c>
      <c r="E9" s="21">
        <f>IF(DAY(JanSun1)=1,IF(AND(YEAR(JanSun1+18)=CalendarYear,MONTH(JanSun1+18)=1),JanSun1+18,""),IF(AND(YEAR(JanSun1+25)=CalendarYear,MONTH(JanSun1+25)=1),JanSun1+25,""))</f>
        <v>46044</v>
      </c>
      <c r="F9" s="21">
        <f>IF(DAY(JanSun1)=1,IF(AND(YEAR(JanSun1+19)=CalendarYear,MONTH(JanSun1+19)=1),JanSun1+19,""),IF(AND(YEAR(JanSun1+26)=CalendarYear,MONTH(JanSun1+26)=1),JanSun1+26,""))</f>
        <v>46045</v>
      </c>
      <c r="G9" s="21">
        <f>IF(DAY(JanSun1)=1,IF(AND(YEAR(JanSun1+20)=CalendarYear,MONTH(JanSun1+20)=1),JanSun1+20,""),IF(AND(YEAR(JanSun1+27)=CalendarYear,MONTH(JanSun1+27)=1),JanSun1+27,""))</f>
        <v>46046</v>
      </c>
      <c r="H9" s="22">
        <f>IF(DAY(JanSun1)=1,IF(AND(YEAR(JanSun1+21)=CalendarYear,MONTH(JanSun1+21)=1),JanSun1+21,""),IF(AND(YEAR(JanSun1+28)=CalendarYear,MONTH(JanSun1+28)=1),JanSun1+28,""))</f>
        <v>46047</v>
      </c>
      <c r="I9" s="37"/>
      <c r="J9" s="23"/>
      <c r="K9" s="23"/>
      <c r="L9" s="23"/>
    </row>
    <row r="10" spans="1:12" ht="57.95" customHeight="1">
      <c r="A10" s="30"/>
      <c r="B10" s="46" t="s">
        <v>15</v>
      </c>
      <c r="C10" s="38"/>
      <c r="D10" s="38"/>
      <c r="E10" s="45" t="s">
        <v>13</v>
      </c>
      <c r="F10" s="42" t="s">
        <v>12</v>
      </c>
      <c r="G10" s="42" t="s">
        <v>12</v>
      </c>
      <c r="H10" s="43" t="s">
        <v>12</v>
      </c>
      <c r="I10" s="37"/>
      <c r="J10" s="23"/>
      <c r="K10" s="23"/>
      <c r="L10" s="23"/>
    </row>
    <row r="11" spans="1:12" ht="14.1" customHeight="1">
      <c r="A11" s="30"/>
      <c r="B11" s="20">
        <f>IF(DAY(JanSun1)=1,IF(AND(YEAR(JanSun1+22)=CalendarYear,MONTH(JanSun1+22)=1),JanSun1+22,""),IF(AND(YEAR(JanSun1+29)=CalendarYear,MONTH(JanSun1+29)=1),JanSun1+29,""))</f>
        <v>46048</v>
      </c>
      <c r="C11" s="21">
        <f>IF(DAY(JanSun1)=1,IF(AND(YEAR(JanSun1+23)=CalendarYear,MONTH(JanSun1+23)=1),JanSun1+23,""),IF(AND(YEAR(JanSun1+30)=CalendarYear,MONTH(JanSun1+30)=1),JanSun1+30,""))</f>
        <v>46049</v>
      </c>
      <c r="D11" s="21">
        <f>IF(DAY(JanSun1)=1,IF(AND(YEAR(JanSun1+24)=CalendarYear,MONTH(JanSun1+24)=1),JanSun1+24,""),IF(AND(YEAR(JanSun1+31)=CalendarYear,MONTH(JanSun1+31)=1),JanSun1+31,""))</f>
        <v>46050</v>
      </c>
      <c r="E11" s="21">
        <f>IF(DAY(JanSun1)=1,IF(AND(YEAR(JanSun1+25)=CalendarYear,MONTH(JanSun1+25)=1),JanSun1+25,""),IF(AND(YEAR(JanSun1+32)=CalendarYear,MONTH(JanSun1+32)=1),JanSun1+32,""))</f>
        <v>46051</v>
      </c>
      <c r="F11" s="21">
        <f>IF(DAY(JanSun1)=1,IF(AND(YEAR(JanSun1+26)=CalendarYear,MONTH(JanSun1+26)=1),JanSun1+26,""),IF(AND(YEAR(JanSun1+33)=CalendarYear,MONTH(JanSun1+33)=1),JanSun1+33,""))</f>
        <v>46052</v>
      </c>
      <c r="G11" s="21">
        <f>IF(DAY(JanSun1)=1,IF(AND(YEAR(JanSun1+27)=CalendarYear,MONTH(JanSun1+27)=1),JanSun1+27,""),IF(AND(YEAR(JanSun1+34)=CalendarYear,MONTH(JanSun1+34)=1),JanSun1+34,""))</f>
        <v>46053</v>
      </c>
      <c r="H11" s="22" t="str">
        <f>IF(DAY(JanSun1)=1,IF(AND(YEAR(JanSun1+28)=CalendarYear,MONTH(JanSun1+28)=1),JanSun1+28,""),IF(AND(YEAR(JanSun1+35)=CalendarYear,MONTH(JanSun1+35)=1),JanSun1+35,""))</f>
        <v/>
      </c>
      <c r="I11" s="37"/>
      <c r="J11" s="23"/>
      <c r="K11" s="23"/>
      <c r="L11" s="23"/>
    </row>
    <row r="12" spans="1:12" ht="57.95" customHeight="1">
      <c r="A12" s="30"/>
      <c r="B12" s="46" t="s">
        <v>15</v>
      </c>
      <c r="C12" s="38"/>
      <c r="D12" s="38"/>
      <c r="E12" s="38"/>
      <c r="F12" s="38"/>
      <c r="G12" s="38"/>
      <c r="H12"/>
      <c r="I12" s="37"/>
      <c r="J12" s="23"/>
      <c r="K12" s="23"/>
      <c r="L12" s="23"/>
    </row>
    <row r="13" spans="1:12" ht="14.1" customHeight="1">
      <c r="A13" s="30"/>
      <c r="B13" s="20" t="str">
        <f>IF(DAY(JanSun1)=1,IF(AND(YEAR(JanSun1+29)=CalendarYear,MONTH(JanSun1+29)=1),JanSun1+29,""),IF(AND(YEAR(JanSun1+36)=CalendarYear,MONTH(JanSun1+36)=1),JanSun1+36,""))</f>
        <v/>
      </c>
      <c r="C13" s="21" t="str">
        <f>IF(DAY(JanSun1)=1,IF(AND(YEAR(JanSun1+30)=CalendarYear,MONTH(JanSun1+30)=1),JanSun1+30,""),IF(AND(YEAR(JanSun1+37)=CalendarYear,MONTH(JanSun1+37)=1),JanSun1+37,""))</f>
        <v/>
      </c>
      <c r="D13" s="48" t="s">
        <v>8</v>
      </c>
      <c r="E13" s="49"/>
      <c r="F13" s="49"/>
      <c r="G13" s="49"/>
      <c r="H13" s="50"/>
      <c r="I13" s="37"/>
      <c r="J13" s="23"/>
      <c r="K13" s="23"/>
      <c r="L13" s="23"/>
    </row>
    <row r="14" spans="1:12" ht="57.95" customHeight="1">
      <c r="A14" s="30"/>
      <c r="B14"/>
      <c r="C14" s="13"/>
      <c r="D14" s="51" t="s">
        <v>10</v>
      </c>
      <c r="E14" s="52"/>
      <c r="F14" s="52"/>
      <c r="G14" s="52"/>
      <c r="H14" s="53"/>
      <c r="I14" s="37"/>
      <c r="J14" s="23"/>
      <c r="K14" s="23"/>
      <c r="L14" s="23"/>
    </row>
  </sheetData>
  <mergeCells count="3">
    <mergeCell ref="B1:H1"/>
    <mergeCell ref="D14:H14"/>
    <mergeCell ref="D13:H13"/>
  </mergeCells>
  <phoneticPr fontId="1" type="noConversion"/>
  <dataValidations count="1">
    <dataValidation type="list" allowBlank="1" showInputMessage="1" showErrorMessage="1" sqref="K1" xr:uid="{00000000-0002-0000-0000-000000000000}">
      <formula1>År</formula1>
    </dataValidation>
  </dataValidations>
  <printOptions horizontalCentered="1" verticalCentered="1"/>
  <pageMargins left="0.5" right="0.5" top="0.75" bottom="0.75" header="0.5" footer="0.5"/>
  <pageSetup scale="81" orientation="landscape" horizontalDpi="4294967292" verticalDpi="4294967292" r:id="rId1"/>
  <headerFooter alignWithMargins="0"/>
  <customProperties>
    <customPr name="SheetChanged" r:id="rId2"/>
  </customProperties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H14"/>
  <sheetViews>
    <sheetView showGridLines="0" workbookViewId="0">
      <selection activeCell="F6" sqref="F6"/>
    </sheetView>
  </sheetViews>
  <sheetFormatPr defaultColWidth="8.75" defaultRowHeight="16.5"/>
  <cols>
    <col min="1" max="1" width="2.375" style="1" customWidth="1"/>
    <col min="2" max="8" width="17.625" customWidth="1"/>
    <col min="10" max="10" width="13.375" bestFit="1" customWidth="1"/>
    <col min="11" max="11" width="14.75" bestFit="1" customWidth="1"/>
  </cols>
  <sheetData>
    <row r="1" spans="1:8" s="1" customFormat="1" ht="59.25" customHeight="1" thickBot="1">
      <c r="B1" s="47">
        <f>DATE(CalendarYear,10,1)</f>
        <v>46296</v>
      </c>
      <c r="C1" s="47"/>
      <c r="D1" s="47"/>
      <c r="E1" s="47"/>
      <c r="F1" s="47"/>
      <c r="G1" s="47"/>
      <c r="H1" s="47"/>
    </row>
    <row r="2" spans="1:8" s="3" customFormat="1" ht="21.75" customHeight="1">
      <c r="A2" s="2"/>
      <c r="B2" s="8" t="s">
        <v>1</v>
      </c>
      <c r="C2" s="9" t="s">
        <v>2</v>
      </c>
      <c r="D2" s="9" t="s">
        <v>3</v>
      </c>
      <c r="E2" s="9" t="s">
        <v>4</v>
      </c>
      <c r="F2" s="9" t="s">
        <v>5</v>
      </c>
      <c r="G2" s="16" t="s">
        <v>6</v>
      </c>
      <c r="H2" s="10" t="s">
        <v>7</v>
      </c>
    </row>
    <row r="3" spans="1:8" ht="14.1" customHeight="1">
      <c r="B3" s="11" t="str">
        <f>IF(DAY(OctSun1)=1,"",IF(AND(YEAR(OctSun1+1)=CalendarYear,MONTH(OctSun1+1)=10),OctSun1+1,""))</f>
        <v/>
      </c>
      <c r="C3" s="5" t="str">
        <f>IF(DAY(OctSun1)=1,"",IF(AND(YEAR(OctSun1+2)=CalendarYear,MONTH(OctSun1+2)=10),OctSun1+2,""))</f>
        <v/>
      </c>
      <c r="D3" s="5" t="str">
        <f>IF(DAY(OctSun1)=1,"",IF(AND(YEAR(OctSun1+3)=CalendarYear,MONTH(OctSun1+3)=10),OctSun1+3,""))</f>
        <v/>
      </c>
      <c r="E3" s="5">
        <f>IF(DAY(OctSun1)=1,"",IF(AND(YEAR(OctSun1+4)=CalendarYear,MONTH(OctSun1+4)=10),OctSun1+4,""))</f>
        <v>46296</v>
      </c>
      <c r="F3" s="5">
        <f>IF(DAY(OctSun1)=1,"",IF(AND(YEAR(OctSun1+5)=CalendarYear,MONTH(OctSun1+5)=10),OctSun1+5,""))</f>
        <v>46297</v>
      </c>
      <c r="G3" s="5">
        <f>IF(DAY(OctSun1)=1,"",IF(AND(YEAR(OctSun1+6)=CalendarYear,MONTH(OctSun1+6)=10),OctSun1+6,""))</f>
        <v>46298</v>
      </c>
      <c r="H3" s="12">
        <f>IF(DAY(OctSun1)=1,IF(AND(YEAR(OctSun1)=CalendarYear,MONTH(OctSun1)=10),OctSun1,""),IF(AND(YEAR(OctSun1+7)=CalendarYear,MONTH(OctSun1+7)=10),OctSun1+7,""))</f>
        <v>46299</v>
      </c>
    </row>
    <row r="4" spans="1:8" ht="57.95" customHeight="1">
      <c r="B4" s="14"/>
      <c r="C4" s="6"/>
      <c r="D4" s="7"/>
      <c r="E4" s="41"/>
      <c r="F4" s="41"/>
      <c r="G4" s="38"/>
      <c r="H4" s="38"/>
    </row>
    <row r="5" spans="1:8" ht="14.1" customHeight="1">
      <c r="B5" s="11">
        <f>IF(DAY(OctSun1)=1,IF(AND(YEAR(OctSun1+1)=CalendarYear,MONTH(OctSun1+1)=10),OctSun1+1,""),IF(AND(YEAR(OctSun1+8)=CalendarYear,MONTH(OctSun1+8)=10),OctSun1+8,""))</f>
        <v>46300</v>
      </c>
      <c r="C5" s="5">
        <f>IF(DAY(OctSun1)=1,IF(AND(YEAR(OctSun1+2)=CalendarYear,MONTH(OctSun1+2)=10),OctSun1+2,""),IF(AND(YEAR(OctSun1+9)=CalendarYear,MONTH(OctSun1+9)=10),OctSun1+9,""))</f>
        <v>46301</v>
      </c>
      <c r="D5" s="5">
        <f>IF(DAY(OctSun1)=1,IF(AND(YEAR(OctSun1+3)=CalendarYear,MONTH(OctSun1+3)=10),OctSun1+3,""),IF(AND(YEAR(OctSun1+10)=CalendarYear,MONTH(OctSun1+10)=10),OctSun1+10,""))</f>
        <v>46302</v>
      </c>
      <c r="E5" s="5">
        <f>IF(DAY(OctSun1)=1,IF(AND(YEAR(OctSun1+4)=CalendarYear,MONTH(OctSun1+4)=10),OctSun1+4,""),IF(AND(YEAR(OctSun1+11)=CalendarYear,MONTH(OctSun1+11)=10),OctSun1+11,""))</f>
        <v>46303</v>
      </c>
      <c r="F5" s="5">
        <f>IF(DAY(OctSun1)=1,IF(AND(YEAR(OctSun1+5)=CalendarYear,MONTH(OctSun1+5)=10),OctSun1+5,""),IF(AND(YEAR(OctSun1+12)=CalendarYear,MONTH(OctSun1+12)=10),OctSun1+12,""))</f>
        <v>46304</v>
      </c>
      <c r="G5" s="5">
        <f>IF(DAY(OctSun1)=1,IF(AND(YEAR(OctSun1+6)=CalendarYear,MONTH(OctSun1+6)=10),OctSun1+6,""),IF(AND(YEAR(OctSun1+13)=CalendarYear,MONTH(OctSun1+13)=10),OctSun1+13,""))</f>
        <v>46305</v>
      </c>
      <c r="H5" s="12">
        <f>IF(DAY(OctSun1)=1,IF(AND(YEAR(OctSun1+7)=CalendarYear,MONTH(OctSun1+7)=10),OctSun1+7,""),IF(AND(YEAR(OctSun1+14)=CalendarYear,MONTH(OctSun1+14)=10),OctSun1+14,""))</f>
        <v>46306</v>
      </c>
    </row>
    <row r="6" spans="1:8" ht="57.95" customHeight="1">
      <c r="B6" s="38"/>
      <c r="C6" s="38"/>
      <c r="D6" s="38"/>
      <c r="E6" s="38"/>
      <c r="F6" s="38"/>
      <c r="G6" s="38"/>
      <c r="H6" s="38"/>
    </row>
    <row r="7" spans="1:8" ht="14.1" customHeight="1">
      <c r="B7" s="11">
        <f>IF(DAY(OctSun1)=1,IF(AND(YEAR(OctSun1+8)=CalendarYear,MONTH(OctSun1+8)=10),OctSun1+8,""),IF(AND(YEAR(OctSun1+15)=CalendarYear,MONTH(OctSun1+15)=10),OctSun1+15,""))</f>
        <v>46307</v>
      </c>
      <c r="C7" s="5">
        <f>IF(DAY(OctSun1)=1,IF(AND(YEAR(OctSun1+9)=CalendarYear,MONTH(OctSun1+9)=10),OctSun1+9,""),IF(AND(YEAR(OctSun1+16)=CalendarYear,MONTH(OctSun1+16)=10),OctSun1+16,""))</f>
        <v>46308</v>
      </c>
      <c r="D7" s="5">
        <f>IF(DAY(OctSun1)=1,IF(AND(YEAR(OctSun1+10)=CalendarYear,MONTH(OctSun1+10)=10),OctSun1+10,""),IF(AND(YEAR(OctSun1+17)=CalendarYear,MONTH(OctSun1+17)=10),OctSun1+17,""))</f>
        <v>46309</v>
      </c>
      <c r="E7" s="5">
        <f>IF(DAY(OctSun1)=1,IF(AND(YEAR(OctSun1+11)=CalendarYear,MONTH(OctSun1+11)=10),OctSun1+11,""),IF(AND(YEAR(OctSun1+18)=CalendarYear,MONTH(OctSun1+18)=10),OctSun1+18,""))</f>
        <v>46310</v>
      </c>
      <c r="F7" s="5">
        <f>IF(DAY(OctSun1)=1,IF(AND(YEAR(OctSun1+12)=CalendarYear,MONTH(OctSun1+12)=10),OctSun1+12,""),IF(AND(YEAR(OctSun1+19)=CalendarYear,MONTH(OctSun1+19)=10),OctSun1+19,""))</f>
        <v>46311</v>
      </c>
      <c r="G7" s="5">
        <f>IF(DAY(OctSun1)=1,IF(AND(YEAR(OctSun1+13)=CalendarYear,MONTH(OctSun1+13)=10),OctSun1+13,""),IF(AND(YEAR(OctSun1+20)=CalendarYear,MONTH(OctSun1+20)=10),OctSun1+20,""))</f>
        <v>46312</v>
      </c>
      <c r="H7" s="12">
        <f>IF(DAY(OctSun1)=1,IF(AND(YEAR(OctSun1+14)=CalendarYear,MONTH(OctSun1+14)=10),OctSun1+14,""),IF(AND(YEAR(OctSun1+21)=CalendarYear,MONTH(OctSun1+21)=10),OctSun1+21,""))</f>
        <v>46313</v>
      </c>
    </row>
    <row r="8" spans="1:8" ht="57.95" customHeight="1">
      <c r="B8" s="40"/>
      <c r="C8" s="38"/>
      <c r="D8" s="38"/>
      <c r="E8" s="38"/>
      <c r="F8" s="38"/>
      <c r="G8" s="38"/>
      <c r="H8" s="38"/>
    </row>
    <row r="9" spans="1:8" ht="14.1" customHeight="1">
      <c r="B9" s="11">
        <f>IF(DAY(OctSun1)=1,IF(AND(YEAR(OctSun1+15)=CalendarYear,MONTH(OctSun1+15)=10),OctSun1+15,""),IF(AND(YEAR(OctSun1+22)=CalendarYear,MONTH(OctSun1+22)=10),OctSun1+22,""))</f>
        <v>46314</v>
      </c>
      <c r="C9" s="5">
        <f>IF(DAY(OctSun1)=1,IF(AND(YEAR(OctSun1+16)=CalendarYear,MONTH(OctSun1+16)=10),OctSun1+16,""),IF(AND(YEAR(OctSun1+23)=CalendarYear,MONTH(OctSun1+23)=10),OctSun1+23,""))</f>
        <v>46315</v>
      </c>
      <c r="D9" s="5">
        <f>IF(DAY(OctSun1)=1,IF(AND(YEAR(OctSun1+17)=CalendarYear,MONTH(OctSun1+17)=10),OctSun1+17,""),IF(AND(YEAR(OctSun1+24)=CalendarYear,MONTH(OctSun1+24)=10),OctSun1+24,""))</f>
        <v>46316</v>
      </c>
      <c r="E9" s="5">
        <f>IF(DAY(OctSun1)=1,IF(AND(YEAR(OctSun1+18)=CalendarYear,MONTH(OctSun1+18)=10),OctSun1+18,""),IF(AND(YEAR(OctSun1+25)=CalendarYear,MONTH(OctSun1+25)=10),OctSun1+25,""))</f>
        <v>46317</v>
      </c>
      <c r="F9" s="5">
        <f>IF(DAY(OctSun1)=1,IF(AND(YEAR(OctSun1+19)=CalendarYear,MONTH(OctSun1+19)=10),OctSun1+19,""),IF(AND(YEAR(OctSun1+26)=CalendarYear,MONTH(OctSun1+26)=10),OctSun1+26,""))</f>
        <v>46318</v>
      </c>
      <c r="G9" s="5">
        <f>IF(DAY(OctSun1)=1,IF(AND(YEAR(OctSun1+20)=CalendarYear,MONTH(OctSun1+20)=10),OctSun1+20,""),IF(AND(YEAR(OctSun1+27)=CalendarYear,MONTH(OctSun1+27)=10),OctSun1+27,""))</f>
        <v>46319</v>
      </c>
      <c r="H9" s="12">
        <f>IF(DAY(OctSun1)=1,IF(AND(YEAR(OctSun1+21)=CalendarYear,MONTH(OctSun1+21)=10),OctSun1+21,""),IF(AND(YEAR(OctSun1+28)=CalendarYear,MONTH(OctSun1+28)=10),OctSun1+28,""))</f>
        <v>46320</v>
      </c>
    </row>
    <row r="10" spans="1:8" ht="57.95" customHeight="1">
      <c r="B10" s="40"/>
      <c r="C10" s="38"/>
      <c r="D10" s="38"/>
      <c r="E10" s="38"/>
      <c r="F10" s="38"/>
      <c r="G10" s="38"/>
      <c r="H10" s="39"/>
    </row>
    <row r="11" spans="1:8" ht="14.1" customHeight="1">
      <c r="B11" s="11">
        <f>IF(DAY(OctSun1)=1,IF(AND(YEAR(OctSun1+22)=CalendarYear,MONTH(OctSun1+22)=10),OctSun1+22,""),IF(AND(YEAR(OctSun1+29)=CalendarYear,MONTH(OctSun1+29)=10),OctSun1+29,""))</f>
        <v>46321</v>
      </c>
      <c r="C11" s="5">
        <f>IF(DAY(OctSun1)=1,IF(AND(YEAR(OctSun1+23)=CalendarYear,MONTH(OctSun1+23)=10),OctSun1+23,""),IF(AND(YEAR(OctSun1+30)=CalendarYear,MONTH(OctSun1+30)=10),OctSun1+30,""))</f>
        <v>46322</v>
      </c>
      <c r="D11" s="5">
        <f>IF(DAY(OctSun1)=1,IF(AND(YEAR(OctSun1+24)=CalendarYear,MONTH(OctSun1+24)=10),OctSun1+24,""),IF(AND(YEAR(OctSun1+31)=CalendarYear,MONTH(OctSun1+31)=10),OctSun1+31,""))</f>
        <v>46323</v>
      </c>
      <c r="E11" s="5">
        <f>IF(DAY(OctSun1)=1,IF(AND(YEAR(OctSun1+25)=CalendarYear,MONTH(OctSun1+25)=10),OctSun1+25,""),IF(AND(YEAR(OctSun1+32)=CalendarYear,MONTH(OctSun1+32)=10),OctSun1+32,""))</f>
        <v>46324</v>
      </c>
      <c r="F11" s="5">
        <f>IF(DAY(OctSun1)=1,IF(AND(YEAR(OctSun1+26)=CalendarYear,MONTH(OctSun1+26)=10),OctSun1+26,""),IF(AND(YEAR(OctSun1+33)=CalendarYear,MONTH(OctSun1+33)=10),OctSun1+33,""))</f>
        <v>46325</v>
      </c>
      <c r="G11" s="5">
        <f>IF(DAY(OctSun1)=1,IF(AND(YEAR(OctSun1+27)=CalendarYear,MONTH(OctSun1+27)=10),OctSun1+27,""),IF(AND(YEAR(OctSun1+34)=CalendarYear,MONTH(OctSun1+34)=10),OctSun1+34,""))</f>
        <v>46326</v>
      </c>
      <c r="H11" s="12" t="str">
        <f>IF(DAY(OctSun1)=1,IF(AND(YEAR(OctSun1+28)=CalendarYear,MONTH(OctSun1+28)=10),OctSun1+28,""),IF(AND(YEAR(OctSun1+35)=CalendarYear,MONTH(OctSun1+35)=10),OctSun1+35,""))</f>
        <v/>
      </c>
    </row>
    <row r="12" spans="1:8" ht="57.95" customHeight="1">
      <c r="B12" s="40"/>
      <c r="C12" s="38"/>
      <c r="D12" s="38"/>
      <c r="E12" s="38"/>
      <c r="F12" s="38"/>
      <c r="G12" s="38"/>
    </row>
    <row r="13" spans="1:8" ht="14.1" customHeight="1">
      <c r="B13" s="11" t="str">
        <f>IF(DAY(OctSun1)=1,IF(AND(YEAR(OctSun1+29)=CalendarYear,MONTH(OctSun1+29)=10),OctSun1+29,""),IF(AND(YEAR(OctSun1+36)=CalendarYear,MONTH(OctSun1+36)=10),OctSun1+36,""))</f>
        <v/>
      </c>
      <c r="C13" s="5" t="str">
        <f>IF(DAY(OctSun1)=1,IF(AND(YEAR(OctSun1+30)=CalendarYear,MONTH(OctSun1+30)=10),OctSun1+30,""),IF(AND(YEAR(OctSun1+37)=CalendarYear,MONTH(OctSun1+37)=10),OctSun1+37,""))</f>
        <v/>
      </c>
      <c r="D13" s="48" t="s">
        <v>8</v>
      </c>
      <c r="E13" s="49"/>
      <c r="F13" s="49"/>
      <c r="G13" s="49"/>
      <c r="H13" s="50"/>
    </row>
    <row r="14" spans="1:8" ht="57.95" customHeight="1" thickBot="1">
      <c r="C14" s="13"/>
      <c r="D14" s="51" t="s">
        <v>10</v>
      </c>
      <c r="E14" s="52"/>
      <c r="F14" s="52"/>
      <c r="G14" s="52"/>
      <c r="H14" s="53"/>
    </row>
  </sheetData>
  <mergeCells count="3">
    <mergeCell ref="B1:H1"/>
    <mergeCell ref="D13:H13"/>
    <mergeCell ref="D14:H14"/>
  </mergeCells>
  <phoneticPr fontId="10" type="noConversion"/>
  <printOptions horizontalCentered="1" verticalCentered="1"/>
  <pageMargins left="0.5" right="0.5" top="0.75" bottom="0.75" header="0.5" footer="0.5"/>
  <pageSetup scale="81" orientation="landscape" horizontalDpi="4294967292" verticalDpi="4294967292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H14"/>
  <sheetViews>
    <sheetView showGridLines="0" workbookViewId="0">
      <selection activeCell="F8" sqref="F8"/>
    </sheetView>
  </sheetViews>
  <sheetFormatPr defaultColWidth="8.75" defaultRowHeight="16.5"/>
  <cols>
    <col min="1" max="1" width="2.375" style="1" customWidth="1"/>
    <col min="2" max="8" width="17.625" customWidth="1"/>
    <col min="10" max="10" width="13.375" bestFit="1" customWidth="1"/>
    <col min="11" max="11" width="14.75" bestFit="1" customWidth="1"/>
  </cols>
  <sheetData>
    <row r="1" spans="1:8" s="1" customFormat="1" ht="59.25" customHeight="1" thickBot="1">
      <c r="B1" s="47">
        <f>DATE(CalendarYear,11,1)</f>
        <v>46327</v>
      </c>
      <c r="C1" s="47"/>
      <c r="D1" s="47"/>
      <c r="E1" s="47"/>
      <c r="F1" s="47"/>
      <c r="G1" s="47"/>
      <c r="H1" s="47"/>
    </row>
    <row r="2" spans="1:8" s="3" customFormat="1" ht="21.75" customHeight="1">
      <c r="A2" s="2"/>
      <c r="B2" s="8" t="s">
        <v>1</v>
      </c>
      <c r="C2" s="9" t="s">
        <v>2</v>
      </c>
      <c r="D2" s="9" t="s">
        <v>3</v>
      </c>
      <c r="E2" s="9" t="s">
        <v>4</v>
      </c>
      <c r="F2" s="9" t="s">
        <v>5</v>
      </c>
      <c r="G2" s="16" t="s">
        <v>6</v>
      </c>
      <c r="H2" s="10" t="s">
        <v>7</v>
      </c>
    </row>
    <row r="3" spans="1:8" ht="14.1" customHeight="1">
      <c r="B3" s="11" t="str">
        <f>IF(DAY(NovSun1)=1,"",IF(AND(YEAR(NovSun1+1)=CalendarYear,MONTH(NovSun1+1)=11),NovSun1+1,""))</f>
        <v/>
      </c>
      <c r="C3" s="5" t="str">
        <f>IF(DAY(NovSun1)=1,"",IF(AND(YEAR(NovSun1+2)=CalendarYear,MONTH(NovSun1+2)=11),NovSun1+2,""))</f>
        <v/>
      </c>
      <c r="D3" s="5" t="str">
        <f>IF(DAY(NovSun1)=1,"",IF(AND(YEAR(NovSun1+3)=CalendarYear,MONTH(NovSun1+3)=11),NovSun1+3,""))</f>
        <v/>
      </c>
      <c r="E3" s="5" t="str">
        <f>IF(DAY(NovSun1)=1,"",IF(AND(YEAR(NovSun1+4)=CalendarYear,MONTH(NovSun1+4)=11),NovSun1+4,""))</f>
        <v/>
      </c>
      <c r="F3" s="5" t="str">
        <f>IF(DAY(NovSun1)=1,"",IF(AND(YEAR(NovSun1+5)=CalendarYear,MONTH(NovSun1+5)=11),NovSun1+5,""))</f>
        <v/>
      </c>
      <c r="G3" s="5" t="str">
        <f>IF(DAY(NovSun1)=1,"",IF(AND(YEAR(NovSun1+6)=CalendarYear,MONTH(NovSun1+6)=11),NovSun1+6,""))</f>
        <v/>
      </c>
      <c r="H3" s="12">
        <f>IF(DAY(NovSun1)=1,IF(AND(YEAR(NovSun1)=CalendarYear,MONTH(NovSun1)=11),NovSun1,""),IF(AND(YEAR(NovSun1+7)=CalendarYear,MONTH(NovSun1+7)=11),NovSun1+7,""))</f>
        <v>46327</v>
      </c>
    </row>
    <row r="4" spans="1:8" ht="57.95" customHeight="1">
      <c r="H4" s="38"/>
    </row>
    <row r="5" spans="1:8" ht="14.1" customHeight="1">
      <c r="B5" s="11">
        <f>IF(DAY(NovSun1)=1,IF(AND(YEAR(NovSun1+1)=CalendarYear,MONTH(NovSun1+1)=11),NovSun1+1,""),IF(AND(YEAR(NovSun1+8)=CalendarYear,MONTH(NovSun1+8)=11),NovSun1+8,""))</f>
        <v>46328</v>
      </c>
      <c r="C5" s="5">
        <f>IF(DAY(NovSun1)=1,IF(AND(YEAR(NovSun1+2)=CalendarYear,MONTH(NovSun1+2)=11),NovSun1+2,""),IF(AND(YEAR(NovSun1+9)=CalendarYear,MONTH(NovSun1+9)=11),NovSun1+9,""))</f>
        <v>46329</v>
      </c>
      <c r="D5" s="5">
        <f>IF(DAY(NovSun1)=1,IF(AND(YEAR(NovSun1+3)=CalendarYear,MONTH(NovSun1+3)=11),NovSun1+3,""),IF(AND(YEAR(NovSun1+10)=CalendarYear,MONTH(NovSun1+10)=11),NovSun1+10,""))</f>
        <v>46330</v>
      </c>
      <c r="E5" s="5">
        <f>IF(DAY(NovSun1)=1,IF(AND(YEAR(NovSun1+4)=CalendarYear,MONTH(NovSun1+4)=11),NovSun1+4,""),IF(AND(YEAR(NovSun1+11)=CalendarYear,MONTH(NovSun1+11)=11),NovSun1+11,""))</f>
        <v>46331</v>
      </c>
      <c r="F5" s="5">
        <f>IF(DAY(NovSun1)=1,IF(AND(YEAR(NovSun1+5)=CalendarYear,MONTH(NovSun1+5)=11),NovSun1+5,""),IF(AND(YEAR(NovSun1+12)=CalendarYear,MONTH(NovSun1+12)=11),NovSun1+12,""))</f>
        <v>46332</v>
      </c>
      <c r="G5" s="5">
        <f>IF(DAY(NovSun1)=1,IF(AND(YEAR(NovSun1+6)=CalendarYear,MONTH(NovSun1+6)=11),NovSun1+6,""),IF(AND(YEAR(NovSun1+13)=CalendarYear,MONTH(NovSun1+13)=11),NovSun1+13,""))</f>
        <v>46333</v>
      </c>
      <c r="H5" s="12">
        <f>IF(DAY(NovSun1)=1,IF(AND(YEAR(NovSun1+7)=CalendarYear,MONTH(NovSun1+7)=11),NovSun1+7,""),IF(AND(YEAR(NovSun1+14)=CalendarYear,MONTH(NovSun1+14)=11),NovSun1+14,""))</f>
        <v>46334</v>
      </c>
    </row>
    <row r="6" spans="1:8" ht="57.95" customHeight="1">
      <c r="B6" s="38"/>
      <c r="C6" s="38"/>
      <c r="D6" s="38"/>
      <c r="E6" s="38"/>
      <c r="F6" s="38"/>
      <c r="G6" s="38"/>
      <c r="H6" s="38"/>
    </row>
    <row r="7" spans="1:8" ht="14.1" customHeight="1">
      <c r="B7" s="11">
        <f>IF(DAY(NovSun1)=1,IF(AND(YEAR(NovSun1+8)=CalendarYear,MONTH(NovSun1+8)=11),NovSun1+8,""),IF(AND(YEAR(NovSun1+15)=CalendarYear,MONTH(NovSun1+15)=11),NovSun1+15,""))</f>
        <v>46335</v>
      </c>
      <c r="C7" s="5">
        <f>IF(DAY(NovSun1)=1,IF(AND(YEAR(NovSun1+9)=CalendarYear,MONTH(NovSun1+9)=11),NovSun1+9,""),IF(AND(YEAR(NovSun1+16)=CalendarYear,MONTH(NovSun1+16)=11),NovSun1+16,""))</f>
        <v>46336</v>
      </c>
      <c r="D7" s="5">
        <f>IF(DAY(NovSun1)=1,IF(AND(YEAR(NovSun1+10)=CalendarYear,MONTH(NovSun1+10)=11),NovSun1+10,""),IF(AND(YEAR(NovSun1+17)=CalendarYear,MONTH(NovSun1+17)=11),NovSun1+17,""))</f>
        <v>46337</v>
      </c>
      <c r="E7" s="5">
        <f>IF(DAY(NovSun1)=1,IF(AND(YEAR(NovSun1+11)=CalendarYear,MONTH(NovSun1+11)=11),NovSun1+11,""),IF(AND(YEAR(NovSun1+18)=CalendarYear,MONTH(NovSun1+18)=11),NovSun1+18,""))</f>
        <v>46338</v>
      </c>
      <c r="F7" s="5">
        <f>IF(DAY(NovSun1)=1,IF(AND(YEAR(NovSun1+12)=CalendarYear,MONTH(NovSun1+12)=11),NovSun1+12,""),IF(AND(YEAR(NovSun1+19)=CalendarYear,MONTH(NovSun1+19)=11),NovSun1+19,""))</f>
        <v>46339</v>
      </c>
      <c r="G7" s="5">
        <f>IF(DAY(NovSun1)=1,IF(AND(YEAR(NovSun1+13)=CalendarYear,MONTH(NovSun1+13)=11),NovSun1+13,""),IF(AND(YEAR(NovSun1+20)=CalendarYear,MONTH(NovSun1+20)=11),NovSun1+20,""))</f>
        <v>46340</v>
      </c>
      <c r="H7" s="12">
        <f>IF(DAY(NovSun1)=1,IF(AND(YEAR(NovSun1+14)=CalendarYear,MONTH(NovSun1+14)=11),NovSun1+14,""),IF(AND(YEAR(NovSun1+21)=CalendarYear,MONTH(NovSun1+21)=11),NovSun1+21,""))</f>
        <v>46341</v>
      </c>
    </row>
    <row r="8" spans="1:8" ht="57.95" customHeight="1">
      <c r="B8" s="38"/>
      <c r="C8" s="38"/>
      <c r="D8" s="38"/>
      <c r="E8" s="38"/>
      <c r="F8" s="38"/>
      <c r="G8" s="38"/>
      <c r="H8" s="38"/>
    </row>
    <row r="9" spans="1:8" ht="14.1" customHeight="1">
      <c r="B9" s="11">
        <f>IF(DAY(NovSun1)=1,IF(AND(YEAR(NovSun1+15)=CalendarYear,MONTH(NovSun1+15)=11),NovSun1+15,""),IF(AND(YEAR(NovSun1+22)=CalendarYear,MONTH(NovSun1+22)=11),NovSun1+22,""))</f>
        <v>46342</v>
      </c>
      <c r="C9" s="5">
        <f>IF(DAY(NovSun1)=1,IF(AND(YEAR(NovSun1+16)=CalendarYear,MONTH(NovSun1+16)=11),NovSun1+16,""),IF(AND(YEAR(NovSun1+23)=CalendarYear,MONTH(NovSun1+23)=11),NovSun1+23,""))</f>
        <v>46343</v>
      </c>
      <c r="D9" s="5">
        <f>IF(DAY(NovSun1)=1,IF(AND(YEAR(NovSun1+17)=CalendarYear,MONTH(NovSun1+17)=11),NovSun1+17,""),IF(AND(YEAR(NovSun1+24)=CalendarYear,MONTH(NovSun1+24)=11),NovSun1+24,""))</f>
        <v>46344</v>
      </c>
      <c r="E9" s="5">
        <f>IF(DAY(NovSun1)=1,IF(AND(YEAR(NovSun1+18)=CalendarYear,MONTH(NovSun1+18)=11),NovSun1+18,""),IF(AND(YEAR(NovSun1+25)=CalendarYear,MONTH(NovSun1+25)=11),NovSun1+25,""))</f>
        <v>46345</v>
      </c>
      <c r="F9" s="5">
        <f>IF(DAY(NovSun1)=1,IF(AND(YEAR(NovSun1+19)=CalendarYear,MONTH(NovSun1+19)=11),NovSun1+19,""),IF(AND(YEAR(NovSun1+26)=CalendarYear,MONTH(NovSun1+26)=11),NovSun1+26,""))</f>
        <v>46346</v>
      </c>
      <c r="G9" s="5">
        <f>IF(DAY(NovSun1)=1,IF(AND(YEAR(NovSun1+20)=CalendarYear,MONTH(NovSun1+20)=11),NovSun1+20,""),IF(AND(YEAR(NovSun1+27)=CalendarYear,MONTH(NovSun1+27)=11),NovSun1+27,""))</f>
        <v>46347</v>
      </c>
      <c r="H9" s="12">
        <f>IF(DAY(NovSun1)=1,IF(AND(YEAR(NovSun1+21)=CalendarYear,MONTH(NovSun1+21)=11),NovSun1+21,""),IF(AND(YEAR(NovSun1+28)=CalendarYear,MONTH(NovSun1+28)=11),NovSun1+28,""))</f>
        <v>46348</v>
      </c>
    </row>
    <row r="10" spans="1:8" ht="57.95" customHeight="1">
      <c r="B10" s="40"/>
      <c r="C10" s="40"/>
      <c r="D10" s="40"/>
      <c r="E10" s="40"/>
      <c r="F10" s="40"/>
      <c r="G10" s="40"/>
      <c r="H10" s="40"/>
    </row>
    <row r="11" spans="1:8" ht="14.1" customHeight="1">
      <c r="B11" s="11">
        <f>IF(DAY(NovSun1)=1,IF(AND(YEAR(NovSun1+22)=CalendarYear,MONTH(NovSun1+22)=11),NovSun1+22,""),IF(AND(YEAR(NovSun1+29)=CalendarYear,MONTH(NovSun1+29)=11),NovSun1+29,""))</f>
        <v>46349</v>
      </c>
      <c r="C11" s="5">
        <f>IF(DAY(NovSun1)=1,IF(AND(YEAR(NovSun1+23)=CalendarYear,MONTH(NovSun1+23)=11),NovSun1+23,""),IF(AND(YEAR(NovSun1+30)=CalendarYear,MONTH(NovSun1+30)=11),NovSun1+30,""))</f>
        <v>46350</v>
      </c>
      <c r="D11" s="5">
        <f>IF(DAY(NovSun1)=1,IF(AND(YEAR(NovSun1+24)=CalendarYear,MONTH(NovSun1+24)=11),NovSun1+24,""),IF(AND(YEAR(NovSun1+31)=CalendarYear,MONTH(NovSun1+31)=11),NovSun1+31,""))</f>
        <v>46351</v>
      </c>
      <c r="E11" s="5">
        <f>IF(DAY(NovSun1)=1,IF(AND(YEAR(NovSun1+25)=CalendarYear,MONTH(NovSun1+25)=11),NovSun1+25,""),IF(AND(YEAR(NovSun1+32)=CalendarYear,MONTH(NovSun1+32)=11),NovSun1+32,""))</f>
        <v>46352</v>
      </c>
      <c r="F11" s="5">
        <f>IF(DAY(NovSun1)=1,IF(AND(YEAR(NovSun1+26)=CalendarYear,MONTH(NovSun1+26)=11),NovSun1+26,""),IF(AND(YEAR(NovSun1+33)=CalendarYear,MONTH(NovSun1+33)=11),NovSun1+33,""))</f>
        <v>46353</v>
      </c>
      <c r="G11" s="5">
        <f>IF(DAY(NovSun1)=1,IF(AND(YEAR(NovSun1+27)=CalendarYear,MONTH(NovSun1+27)=11),NovSun1+27,""),IF(AND(YEAR(NovSun1+34)=CalendarYear,MONTH(NovSun1+34)=11),NovSun1+34,""))</f>
        <v>46354</v>
      </c>
      <c r="H11" s="12">
        <f>IF(DAY(NovSun1)=1,IF(AND(YEAR(NovSun1+28)=CalendarYear,MONTH(NovSun1+28)=11),NovSun1+28,""),IF(AND(YEAR(NovSun1+35)=CalendarYear,MONTH(NovSun1+35)=11),NovSun1+35,""))</f>
        <v>46355</v>
      </c>
    </row>
    <row r="12" spans="1:8" ht="57.95" customHeight="1">
      <c r="B12" s="40"/>
      <c r="C12" s="38"/>
      <c r="D12" s="41"/>
      <c r="E12" s="41"/>
      <c r="F12" s="41"/>
      <c r="G12" s="41"/>
      <c r="H12" s="41"/>
    </row>
    <row r="13" spans="1:8" ht="14.1" customHeight="1">
      <c r="B13" s="11">
        <f>IF(DAY(NovSun1)=1,IF(AND(YEAR(NovSun1+29)=CalendarYear,MONTH(NovSun1+29)=11),NovSun1+29,""),IF(AND(YEAR(NovSun1+36)=CalendarYear,MONTH(NovSun1+36)=11),NovSun1+36,""))</f>
        <v>46356</v>
      </c>
      <c r="C13" s="5" t="str">
        <f>IF(DAY(NovSun1)=1,IF(AND(YEAR(NovSun1+30)=CalendarYear,MONTH(NovSun1+30)=11),NovSun1+30,""),IF(AND(YEAR(NovSun1+37)=CalendarYear,MONTH(NovSun1+37)=11),NovSun1+37,""))</f>
        <v/>
      </c>
      <c r="D13" s="48" t="s">
        <v>8</v>
      </c>
      <c r="E13" s="49"/>
      <c r="F13" s="49"/>
      <c r="G13" s="49"/>
      <c r="H13" s="50"/>
    </row>
    <row r="14" spans="1:8" ht="57.95" customHeight="1" thickBot="1">
      <c r="B14" s="41"/>
      <c r="C14" s="13"/>
      <c r="D14" s="51" t="s">
        <v>10</v>
      </c>
      <c r="E14" s="52"/>
      <c r="F14" s="52"/>
      <c r="G14" s="52"/>
      <c r="H14" s="53"/>
    </row>
  </sheetData>
  <mergeCells count="3">
    <mergeCell ref="B1:H1"/>
    <mergeCell ref="D13:H13"/>
    <mergeCell ref="D14:H14"/>
  </mergeCells>
  <phoneticPr fontId="10" type="noConversion"/>
  <printOptions horizontalCentered="1" verticalCentered="1"/>
  <pageMargins left="0.5" right="0.5" top="0.75" bottom="0.75" header="0.5" footer="0.5"/>
  <pageSetup scale="81" orientation="landscape" horizontalDpi="4294967292" verticalDpi="4294967292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H14"/>
  <sheetViews>
    <sheetView showGridLines="0" workbookViewId="0">
      <selection activeCell="F6" sqref="F6"/>
    </sheetView>
  </sheetViews>
  <sheetFormatPr defaultColWidth="8.75" defaultRowHeight="16.5"/>
  <cols>
    <col min="1" max="1" width="2.375" style="1" customWidth="1"/>
    <col min="2" max="8" width="17.625" customWidth="1"/>
    <col min="10" max="10" width="13.375" bestFit="1" customWidth="1"/>
    <col min="11" max="11" width="14.75" bestFit="1" customWidth="1"/>
  </cols>
  <sheetData>
    <row r="1" spans="1:8" s="1" customFormat="1" ht="59.25" customHeight="1" thickBot="1">
      <c r="B1" s="47">
        <f>DATE(CalendarYear,12,1)</f>
        <v>46357</v>
      </c>
      <c r="C1" s="47"/>
      <c r="D1" s="47"/>
      <c r="E1" s="47"/>
      <c r="F1" s="47"/>
      <c r="G1" s="47"/>
      <c r="H1" s="47"/>
    </row>
    <row r="2" spans="1:8" s="3" customFormat="1" ht="21.75" customHeight="1">
      <c r="A2" s="2"/>
      <c r="B2" s="8" t="s">
        <v>1</v>
      </c>
      <c r="C2" s="9" t="s">
        <v>2</v>
      </c>
      <c r="D2" s="9" t="s">
        <v>3</v>
      </c>
      <c r="E2" s="9" t="s">
        <v>4</v>
      </c>
      <c r="F2" s="9" t="s">
        <v>5</v>
      </c>
      <c r="G2" s="16" t="s">
        <v>6</v>
      </c>
      <c r="H2" s="10" t="s">
        <v>7</v>
      </c>
    </row>
    <row r="3" spans="1:8" ht="14.1" customHeight="1">
      <c r="B3" s="11" t="str">
        <f>IF(DAY(DecSun1)=1,"",IF(AND(YEAR(DecSun1+1)=CalendarYear,MONTH(DecSun1+1)=12),DecSun1+1,""))</f>
        <v/>
      </c>
      <c r="C3" s="5">
        <f>IF(DAY(DecSun1)=1,"",IF(AND(YEAR(DecSun1+2)=CalendarYear,MONTH(DecSun1+2)=12),DecSun1+2,""))</f>
        <v>46357</v>
      </c>
      <c r="D3" s="5">
        <f>IF(DAY(DecSun1)=1,"",IF(AND(YEAR(DecSun1+3)=CalendarYear,MONTH(DecSun1+3)=12),DecSun1+3,""))</f>
        <v>46358</v>
      </c>
      <c r="E3" s="5">
        <f>IF(DAY(DecSun1)=1,"",IF(AND(YEAR(DecSun1+4)=CalendarYear,MONTH(DecSun1+4)=12),DecSun1+4,""))</f>
        <v>46359</v>
      </c>
      <c r="F3" s="5">
        <f>IF(DAY(DecSun1)=1,"",IF(AND(YEAR(DecSun1+5)=CalendarYear,MONTH(DecSun1+5)=12),DecSun1+5,""))</f>
        <v>46360</v>
      </c>
      <c r="G3" s="5">
        <f>IF(DAY(DecSun1)=1,"",IF(AND(YEAR(DecSun1+6)=CalendarYear,MONTH(DecSun1+6)=12),DecSun1+6,""))</f>
        <v>46361</v>
      </c>
      <c r="H3" s="12">
        <f>IF(DAY(DecSun1)=1,IF(AND(YEAR(DecSun1)=CalendarYear,MONTH(DecSun1)=12),DecSun1,""),IF(AND(YEAR(DecSun1+7)=CalendarYear,MONTH(DecSun1+7)=12),DecSun1+7,""))</f>
        <v>46362</v>
      </c>
    </row>
    <row r="4" spans="1:8" ht="57.95" customHeight="1">
      <c r="B4" s="14"/>
      <c r="C4" s="41"/>
      <c r="D4" s="41"/>
      <c r="E4" s="38"/>
      <c r="F4" s="38"/>
      <c r="G4" s="38"/>
      <c r="H4" s="38"/>
    </row>
    <row r="5" spans="1:8" ht="14.1" customHeight="1">
      <c r="B5" s="11">
        <f>IF(DAY(DecSun1)=1,IF(AND(YEAR(DecSun1+1)=CalendarYear,MONTH(DecSun1+1)=12),DecSun1+1,""),IF(AND(YEAR(DecSun1+8)=CalendarYear,MONTH(DecSun1+8)=12),DecSun1+8,""))</f>
        <v>46363</v>
      </c>
      <c r="C5" s="5">
        <f>IF(DAY(DecSun1)=1,IF(AND(YEAR(DecSun1+2)=CalendarYear,MONTH(DecSun1+2)=12),DecSun1+2,""),IF(AND(YEAR(DecSun1+9)=CalendarYear,MONTH(DecSun1+9)=12),DecSun1+9,""))</f>
        <v>46364</v>
      </c>
      <c r="D5" s="5">
        <f>IF(DAY(DecSun1)=1,IF(AND(YEAR(DecSun1+3)=CalendarYear,MONTH(DecSun1+3)=12),DecSun1+3,""),IF(AND(YEAR(DecSun1+10)=CalendarYear,MONTH(DecSun1+10)=12),DecSun1+10,""))</f>
        <v>46365</v>
      </c>
      <c r="E5" s="5">
        <f>IF(DAY(DecSun1)=1,IF(AND(YEAR(DecSun1+4)=CalendarYear,MONTH(DecSun1+4)=12),DecSun1+4,""),IF(AND(YEAR(DecSun1+11)=CalendarYear,MONTH(DecSun1+11)=12),DecSun1+11,""))</f>
        <v>46366</v>
      </c>
      <c r="F5" s="5">
        <f>IF(DAY(DecSun1)=1,IF(AND(YEAR(DecSun1+5)=CalendarYear,MONTH(DecSun1+5)=12),DecSun1+5,""),IF(AND(YEAR(DecSun1+12)=CalendarYear,MONTH(DecSun1+12)=12),DecSun1+12,""))</f>
        <v>46367</v>
      </c>
      <c r="G5" s="5">
        <f>IF(DAY(DecSun1)=1,IF(AND(YEAR(DecSun1+6)=CalendarYear,MONTH(DecSun1+6)=12),DecSun1+6,""),IF(AND(YEAR(DecSun1+13)=CalendarYear,MONTH(DecSun1+13)=12),DecSun1+13,""))</f>
        <v>46368</v>
      </c>
      <c r="H5" s="12">
        <f>IF(DAY(DecSun1)=1,IF(AND(YEAR(DecSun1+7)=CalendarYear,MONTH(DecSun1+7)=12),DecSun1+7,""),IF(AND(YEAR(DecSun1+14)=CalendarYear,MONTH(DecSun1+14)=12),DecSun1+14,""))</f>
        <v>46369</v>
      </c>
    </row>
    <row r="6" spans="1:8" ht="57.95" customHeight="1">
      <c r="B6" s="38"/>
      <c r="C6" s="38"/>
      <c r="D6" s="38"/>
      <c r="E6" s="38"/>
      <c r="F6" s="38"/>
      <c r="G6" s="38"/>
      <c r="H6" s="38"/>
    </row>
    <row r="7" spans="1:8" ht="14.1" customHeight="1">
      <c r="B7" s="11">
        <f>IF(DAY(DecSun1)=1,IF(AND(YEAR(DecSun1+8)=CalendarYear,MONTH(DecSun1+8)=12),DecSun1+8,""),IF(AND(YEAR(DecSun1+15)=CalendarYear,MONTH(DecSun1+15)=12),DecSun1+15,""))</f>
        <v>46370</v>
      </c>
      <c r="C7" s="5">
        <f>IF(DAY(DecSun1)=1,IF(AND(YEAR(DecSun1+9)=CalendarYear,MONTH(DecSun1+9)=12),DecSun1+9,""),IF(AND(YEAR(DecSun1+16)=CalendarYear,MONTH(DecSun1+16)=12),DecSun1+16,""))</f>
        <v>46371</v>
      </c>
      <c r="D7" s="5">
        <f>IF(DAY(DecSun1)=1,IF(AND(YEAR(DecSun1+10)=CalendarYear,MONTH(DecSun1+10)=12),DecSun1+10,""),IF(AND(YEAR(DecSun1+17)=CalendarYear,MONTH(DecSun1+17)=12),DecSun1+17,""))</f>
        <v>46372</v>
      </c>
      <c r="E7" s="5">
        <f>IF(DAY(DecSun1)=1,IF(AND(YEAR(DecSun1+11)=CalendarYear,MONTH(DecSun1+11)=12),DecSun1+11,""),IF(AND(YEAR(DecSun1+18)=CalendarYear,MONTH(DecSun1+18)=12),DecSun1+18,""))</f>
        <v>46373</v>
      </c>
      <c r="F7" s="5">
        <f>IF(DAY(DecSun1)=1,IF(AND(YEAR(DecSun1+12)=CalendarYear,MONTH(DecSun1+12)=12),DecSun1+12,""),IF(AND(YEAR(DecSun1+19)=CalendarYear,MONTH(DecSun1+19)=12),DecSun1+19,""))</f>
        <v>46374</v>
      </c>
      <c r="G7" s="5">
        <f>IF(DAY(DecSun1)=1,IF(AND(YEAR(DecSun1+13)=CalendarYear,MONTH(DecSun1+13)=12),DecSun1+13,""),IF(AND(YEAR(DecSun1+20)=CalendarYear,MONTH(DecSun1+20)=12),DecSun1+20,""))</f>
        <v>46375</v>
      </c>
      <c r="H7" s="12">
        <f>IF(DAY(DecSun1)=1,IF(AND(YEAR(DecSun1+14)=CalendarYear,MONTH(DecSun1+14)=12),DecSun1+14,""),IF(AND(YEAR(DecSun1+21)=CalendarYear,MONTH(DecSun1+21)=12),DecSun1+21,""))</f>
        <v>46376</v>
      </c>
    </row>
    <row r="8" spans="1:8" ht="57.95" customHeight="1">
      <c r="B8" s="38"/>
      <c r="C8" s="38"/>
      <c r="D8" s="38"/>
      <c r="E8" s="38"/>
      <c r="F8" s="38"/>
      <c r="G8" s="38"/>
      <c r="H8" s="38"/>
    </row>
    <row r="9" spans="1:8" ht="14.1" customHeight="1">
      <c r="B9" s="11">
        <f>IF(DAY(DecSun1)=1,IF(AND(YEAR(DecSun1+15)=CalendarYear,MONTH(DecSun1+15)=12),DecSun1+15,""),IF(AND(YEAR(DecSun1+22)=CalendarYear,MONTH(DecSun1+22)=12),DecSun1+22,""))</f>
        <v>46377</v>
      </c>
      <c r="C9" s="5">
        <f>IF(DAY(DecSun1)=1,IF(AND(YEAR(DecSun1+16)=CalendarYear,MONTH(DecSun1+16)=12),DecSun1+16,""),IF(AND(YEAR(DecSun1+23)=CalendarYear,MONTH(DecSun1+23)=12),DecSun1+23,""))</f>
        <v>46378</v>
      </c>
      <c r="D9" s="5">
        <f>IF(DAY(DecSun1)=1,IF(AND(YEAR(DecSun1+17)=CalendarYear,MONTH(DecSun1+17)=12),DecSun1+17,""),IF(AND(YEAR(DecSun1+24)=CalendarYear,MONTH(DecSun1+24)=12),DecSun1+24,""))</f>
        <v>46379</v>
      </c>
      <c r="E9" s="5">
        <f>IF(DAY(DecSun1)=1,IF(AND(YEAR(DecSun1+18)=CalendarYear,MONTH(DecSun1+18)=12),DecSun1+18,""),IF(AND(YEAR(DecSun1+25)=CalendarYear,MONTH(DecSun1+25)=12),DecSun1+25,""))</f>
        <v>46380</v>
      </c>
      <c r="F9" s="5">
        <f>IF(DAY(DecSun1)=1,IF(AND(YEAR(DecSun1+19)=CalendarYear,MONTH(DecSun1+19)=12),DecSun1+19,""),IF(AND(YEAR(DecSun1+26)=CalendarYear,MONTH(DecSun1+26)=12),DecSun1+26,""))</f>
        <v>46381</v>
      </c>
      <c r="G9" s="5">
        <f>IF(DAY(DecSun1)=1,IF(AND(YEAR(DecSun1+20)=CalendarYear,MONTH(DecSun1+20)=12),DecSun1+20,""),IF(AND(YEAR(DecSun1+27)=CalendarYear,MONTH(DecSun1+27)=12),DecSun1+27,""))</f>
        <v>46382</v>
      </c>
      <c r="H9" s="12">
        <f>IF(DAY(DecSun1)=1,IF(AND(YEAR(DecSun1+21)=CalendarYear,MONTH(DecSun1+21)=12),DecSun1+21,""),IF(AND(YEAR(DecSun1+28)=CalendarYear,MONTH(DecSun1+28)=12),DecSun1+28,""))</f>
        <v>46383</v>
      </c>
    </row>
    <row r="10" spans="1:8" ht="57.95" customHeight="1">
      <c r="B10" s="38"/>
      <c r="C10" s="38"/>
      <c r="D10" s="38"/>
      <c r="E10" s="38"/>
      <c r="F10" s="38"/>
      <c r="G10" s="38"/>
      <c r="H10" s="38"/>
    </row>
    <row r="11" spans="1:8" ht="14.1" customHeight="1">
      <c r="B11" s="11">
        <f>IF(DAY(DecSun1)=1,IF(AND(YEAR(DecSun1+22)=CalendarYear,MONTH(DecSun1+22)=12),DecSun1+22,""),IF(AND(YEAR(DecSun1+29)=CalendarYear,MONTH(DecSun1+29)=12),DecSun1+29,""))</f>
        <v>46384</v>
      </c>
      <c r="C11" s="5">
        <f>IF(DAY(DecSun1)=1,IF(AND(YEAR(DecSun1+23)=CalendarYear,MONTH(DecSun1+23)=12),DecSun1+23,""),IF(AND(YEAR(DecSun1+30)=CalendarYear,MONTH(DecSun1+30)=12),DecSun1+30,""))</f>
        <v>46385</v>
      </c>
      <c r="D11" s="5">
        <f>IF(DAY(DecSun1)=1,IF(AND(YEAR(DecSun1+24)=CalendarYear,MONTH(DecSun1+24)=12),DecSun1+24,""),IF(AND(YEAR(DecSun1+31)=CalendarYear,MONTH(DecSun1+31)=12),DecSun1+31,""))</f>
        <v>46386</v>
      </c>
      <c r="E11" s="5">
        <f>IF(DAY(DecSun1)=1,IF(AND(YEAR(DecSun1+25)=CalendarYear,MONTH(DecSun1+25)=12),DecSun1+25,""),IF(AND(YEAR(DecSun1+32)=CalendarYear,MONTH(DecSun1+32)=12),DecSun1+32,""))</f>
        <v>46387</v>
      </c>
      <c r="F11" s="5" t="str">
        <f>IF(DAY(DecSun1)=1,IF(AND(YEAR(DecSun1+26)=CalendarYear,MONTH(DecSun1+26)=12),DecSun1+26,""),IF(AND(YEAR(DecSun1+33)=CalendarYear,MONTH(DecSun1+33)=12),DecSun1+33,""))</f>
        <v/>
      </c>
      <c r="G11" s="5" t="str">
        <f>IF(DAY(DecSun1)=1,IF(AND(YEAR(DecSun1+27)=CalendarYear,MONTH(DecSun1+27)=12),DecSun1+27,""),IF(AND(YEAR(DecSun1+34)=CalendarYear,MONTH(DecSun1+34)=12),DecSun1+34,""))</f>
        <v/>
      </c>
      <c r="H11" s="12" t="str">
        <f>IF(DAY(DecSun1)=1,IF(AND(YEAR(DecSun1+28)=CalendarYear,MONTH(DecSun1+28)=12),DecSun1+28,""),IF(AND(YEAR(DecSun1+35)=CalendarYear,MONTH(DecSun1+35)=12),DecSun1+35,""))</f>
        <v/>
      </c>
    </row>
    <row r="12" spans="1:8" ht="57.95" customHeight="1">
      <c r="B12" s="38"/>
      <c r="C12" s="38"/>
      <c r="D12" s="38"/>
      <c r="E12" s="38"/>
    </row>
    <row r="13" spans="1:8" ht="14.1" customHeight="1">
      <c r="B13" s="11" t="str">
        <f>IF(DAY(DecSun1)=1,IF(AND(YEAR(DecSun1+29)=CalendarYear,MONTH(DecSun1+29)=12),DecSun1+29,""),IF(AND(YEAR(DecSun1+36)=CalendarYear,MONTH(DecSun1+36)=12),DecSun1+36,""))</f>
        <v/>
      </c>
      <c r="C13" s="5" t="str">
        <f>IF(DAY(DecSun1)=1,IF(AND(YEAR(DecSun1+30)=CalendarYear,MONTH(DecSun1+30)=12),DecSun1+30,""),IF(AND(YEAR(DecSun1+37)=CalendarYear,MONTH(DecSun1+37)=12),DecSun1+37,""))</f>
        <v/>
      </c>
      <c r="D13" s="48" t="s">
        <v>8</v>
      </c>
      <c r="E13" s="49"/>
      <c r="F13" s="49"/>
      <c r="G13" s="49"/>
      <c r="H13" s="50"/>
    </row>
    <row r="14" spans="1:8" ht="57.95" customHeight="1" thickBot="1">
      <c r="B14" s="15"/>
      <c r="C14" s="13"/>
      <c r="D14" s="51" t="s">
        <v>10</v>
      </c>
      <c r="E14" s="52"/>
      <c r="F14" s="52"/>
      <c r="G14" s="52"/>
      <c r="H14" s="53"/>
    </row>
  </sheetData>
  <mergeCells count="3">
    <mergeCell ref="B1:H1"/>
    <mergeCell ref="D13:H13"/>
    <mergeCell ref="D14:H14"/>
  </mergeCells>
  <phoneticPr fontId="10" type="noConversion"/>
  <printOptions horizontalCentered="1" verticalCentered="1"/>
  <pageMargins left="0.5" right="0.5" top="0.75" bottom="0.75" header="0.5" footer="0.5"/>
  <pageSetup scale="81" orientation="landscape" horizontalDpi="4294967292" verticalDpi="4294967292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C12"/>
  <sheetViews>
    <sheetView workbookViewId="0">
      <selection activeCell="A12" sqref="A12"/>
    </sheetView>
  </sheetViews>
  <sheetFormatPr defaultColWidth="8.75" defaultRowHeight="16.5"/>
  <cols>
    <col min="1" max="1" width="10.375" customWidth="1"/>
    <col min="2" max="2" width="9.625" customWidth="1"/>
    <col min="3" max="3" width="9.75" customWidth="1"/>
    <col min="7" max="7" width="20.125" customWidth="1"/>
  </cols>
  <sheetData>
    <row r="1" spans="1:3">
      <c r="A1" s="17" t="s">
        <v>9</v>
      </c>
    </row>
    <row r="2" spans="1:3">
      <c r="A2">
        <v>2010</v>
      </c>
      <c r="C2" s="4"/>
    </row>
    <row r="3" spans="1:3">
      <c r="A3">
        <v>2011</v>
      </c>
    </row>
    <row r="4" spans="1:3">
      <c r="A4">
        <v>2012</v>
      </c>
    </row>
    <row r="5" spans="1:3">
      <c r="A5">
        <v>2013</v>
      </c>
    </row>
    <row r="6" spans="1:3">
      <c r="A6">
        <v>2014</v>
      </c>
    </row>
    <row r="7" spans="1:3">
      <c r="A7">
        <v>2015</v>
      </c>
    </row>
    <row r="8" spans="1:3">
      <c r="A8">
        <v>2016</v>
      </c>
    </row>
    <row r="9" spans="1:3">
      <c r="A9">
        <v>2017</v>
      </c>
    </row>
    <row r="10" spans="1:3">
      <c r="A10">
        <v>2018</v>
      </c>
    </row>
    <row r="11" spans="1:3">
      <c r="A11">
        <v>2019</v>
      </c>
    </row>
    <row r="12" spans="1:3">
      <c r="A12">
        <v>2020</v>
      </c>
    </row>
  </sheetData>
  <phoneticPr fontId="10" type="noConversion"/>
  <pageMargins left="0.7" right="0.7" top="0.75" bottom="0.75" header="0.3" footer="0.3"/>
  <pageSetup orientation="portrait" horizontalDpi="4294967292" verticalDpi="4294967292"/>
  <legacyDrawing r:id="rId1"/>
  <tableParts count="1">
    <tablePart r:id="rId2"/>
  </tablePart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14"/>
  <sheetViews>
    <sheetView showGridLines="0" tabSelected="1" workbookViewId="0">
      <selection activeCell="M6" sqref="M6"/>
    </sheetView>
  </sheetViews>
  <sheetFormatPr defaultColWidth="8.75" defaultRowHeight="16.5"/>
  <cols>
    <col min="1" max="1" width="2.375" style="18" customWidth="1"/>
    <col min="2" max="8" width="17.625" style="23" customWidth="1"/>
    <col min="9" max="9" width="8.75" style="23"/>
    <col min="10" max="10" width="13.375" style="23" bestFit="1" customWidth="1"/>
    <col min="11" max="11" width="14.75" style="23" bestFit="1" customWidth="1"/>
    <col min="12" max="16384" width="8.75" style="23"/>
  </cols>
  <sheetData>
    <row r="1" spans="1:8" s="18" customFormat="1" ht="59.25" customHeight="1" thickBot="1">
      <c r="B1" s="47">
        <f>DATE(CalendarYear,2,1)</f>
        <v>46054</v>
      </c>
      <c r="C1" s="47"/>
      <c r="D1" s="47"/>
      <c r="E1" s="47"/>
      <c r="F1" s="47"/>
      <c r="G1" s="47"/>
      <c r="H1" s="47"/>
    </row>
    <row r="2" spans="1:8" s="19" customFormat="1" ht="21.75" customHeight="1">
      <c r="A2" s="2"/>
      <c r="B2" s="8" t="s">
        <v>1</v>
      </c>
      <c r="C2" s="9" t="s">
        <v>2</v>
      </c>
      <c r="D2" s="9" t="s">
        <v>3</v>
      </c>
      <c r="E2" s="9" t="s">
        <v>4</v>
      </c>
      <c r="F2" s="9" t="s">
        <v>5</v>
      </c>
      <c r="G2" s="16" t="s">
        <v>6</v>
      </c>
      <c r="H2" s="10" t="s">
        <v>7</v>
      </c>
    </row>
    <row r="3" spans="1:8" ht="14.1" customHeight="1">
      <c r="B3" s="20" t="str">
        <f>IF(DAY(FebSun1)=1,"",IF(AND(YEAR(FebSun1+1)=CalendarYear,MONTH(FebSun1+1)=2),FebSun1+1,""))</f>
        <v/>
      </c>
      <c r="C3" s="21" t="str">
        <f>IF(DAY(FebSun1)=1,"",IF(AND(YEAR(FebSun1+2)=CalendarYear,MONTH(FebSun1+2)=2),FebSun1+2,""))</f>
        <v/>
      </c>
      <c r="D3" s="21" t="str">
        <f>IF(DAY(FebSun1)=1,"",IF(AND(YEAR(FebSun1+3)=CalendarYear,MONTH(FebSun1+3)=2),FebSun1+3,""))</f>
        <v/>
      </c>
      <c r="E3" s="21" t="str">
        <f>IF(DAY(FebSun1)=1,"",IF(AND(YEAR(FebSun1+4)=CalendarYear,MONTH(FebSun1+4)=2),FebSun1+4,""))</f>
        <v/>
      </c>
      <c r="F3" s="21" t="str">
        <f>IF(DAY(FebSun1)=1,"",IF(AND(YEAR(FebSun1+5)=CalendarYear,MONTH(FebSun1+5)=2),FebSun1+5,""))</f>
        <v/>
      </c>
      <c r="G3" s="21" t="str">
        <f>IF(DAY(FebSun1)=1,"",IF(AND(YEAR(FebSun1+6)=CalendarYear,MONTH(FebSun1+6)=2),FebSun1+6,""))</f>
        <v/>
      </c>
      <c r="H3" s="22">
        <f>IF(DAY(FebSun1)=1,IF(AND(YEAR(FebSun1)=CalendarYear,MONTH(FebSun1)=2),FebSun1,""),IF(AND(YEAR(FebSun1+7)=CalendarYear,MONTH(FebSun1+7)=2),FebSun1+7,""))</f>
        <v>46054</v>
      </c>
    </row>
    <row r="4" spans="1:8" ht="57.95" customHeight="1">
      <c r="B4"/>
      <c r="C4"/>
      <c r="D4"/>
      <c r="E4"/>
      <c r="F4"/>
      <c r="G4"/>
      <c r="H4" s="39"/>
    </row>
    <row r="5" spans="1:8" ht="14.1" customHeight="1">
      <c r="B5" s="20">
        <f>IF(DAY(FebSun1)=1,IF(AND(YEAR(FebSun1+1)=CalendarYear,MONTH(FebSun1+1)=2),FebSun1+1,""),IF(AND(YEAR(FebSun1+8)=CalendarYear,MONTH(FebSun1+8)=2),FebSun1+8,""))</f>
        <v>46055</v>
      </c>
      <c r="C5" s="21">
        <f>IF(DAY(FebSun1)=1,IF(AND(YEAR(FebSun1+2)=CalendarYear,MONTH(FebSun1+2)=2),FebSun1+2,""),IF(AND(YEAR(FebSun1+9)=CalendarYear,MONTH(FebSun1+9)=2),FebSun1+9,""))</f>
        <v>46056</v>
      </c>
      <c r="D5" s="21">
        <f>IF(DAY(FebSun1)=1,IF(AND(YEAR(FebSun1+3)=CalendarYear,MONTH(FebSun1+3)=2),FebSun1+3,""),IF(AND(YEAR(FebSun1+10)=CalendarYear,MONTH(FebSun1+10)=2),FebSun1+10,""))</f>
        <v>46057</v>
      </c>
      <c r="E5" s="21">
        <f>IF(DAY(FebSun1)=1,IF(AND(YEAR(FebSun1+4)=CalendarYear,MONTH(FebSun1+4)=2),FebSun1+4,""),IF(AND(YEAR(FebSun1+11)=CalendarYear,MONTH(FebSun1+11)=2),FebSun1+11,""))</f>
        <v>46058</v>
      </c>
      <c r="F5" s="21">
        <f>IF(DAY(FebSun1)=1,IF(AND(YEAR(FebSun1+5)=CalendarYear,MONTH(FebSun1+5)=2),FebSun1+5,""),IF(AND(YEAR(FebSun1+12)=CalendarYear,MONTH(FebSun1+12)=2),FebSun1+12,""))</f>
        <v>46059</v>
      </c>
      <c r="G5" s="21">
        <f>IF(DAY(FebSun1)=1,IF(AND(YEAR(FebSun1+6)=CalendarYear,MONTH(FebSun1+6)=2),FebSun1+6,""),IF(AND(YEAR(FebSun1+13)=CalendarYear,MONTH(FebSun1+13)=2),FebSun1+13,""))</f>
        <v>46060</v>
      </c>
      <c r="H5" s="22">
        <f>IF(DAY(FebSun1)=1,IF(AND(YEAR(FebSun1+7)=CalendarYear,MONTH(FebSun1+7)=2),FebSun1+7,""),IF(AND(YEAR(FebSun1+14)=CalendarYear,MONTH(FebSun1+14)=2),FebSun1+14,""))</f>
        <v>46061</v>
      </c>
    </row>
    <row r="6" spans="1:8" ht="57.95" customHeight="1">
      <c r="B6" s="40"/>
      <c r="C6" s="38"/>
      <c r="D6" s="38"/>
      <c r="E6" s="38"/>
      <c r="F6" s="45" t="s">
        <v>13</v>
      </c>
      <c r="G6" s="42" t="s">
        <v>12</v>
      </c>
      <c r="H6" s="43" t="s">
        <v>12</v>
      </c>
    </row>
    <row r="7" spans="1:8" ht="14.1" customHeight="1">
      <c r="B7" s="20">
        <f>IF(DAY(FebSun1)=1,IF(AND(YEAR(FebSun1+8)=CalendarYear,MONTH(FebSun1+8)=2),FebSun1+8,""),IF(AND(YEAR(FebSun1+15)=CalendarYear,MONTH(FebSun1+15)=2),FebSun1+15,""))</f>
        <v>46062</v>
      </c>
      <c r="C7" s="21">
        <f>IF(DAY(FebSun1)=1,IF(AND(YEAR(FebSun1+9)=CalendarYear,MONTH(FebSun1+9)=2),FebSun1+9,""),IF(AND(YEAR(FebSun1+16)=CalendarYear,MONTH(FebSun1+16)=2),FebSun1+16,""))</f>
        <v>46063</v>
      </c>
      <c r="D7" s="21">
        <f>IF(DAY(FebSun1)=1,IF(AND(YEAR(FebSun1+10)=CalendarYear,MONTH(FebSun1+10)=2),FebSun1+10,""),IF(AND(YEAR(FebSun1+17)=CalendarYear,MONTH(FebSun1+17)=2),FebSun1+17,""))</f>
        <v>46064</v>
      </c>
      <c r="E7" s="21">
        <f>IF(DAY(FebSun1)=1,IF(AND(YEAR(FebSun1+11)=CalendarYear,MONTH(FebSun1+11)=2),FebSun1+11,""),IF(AND(YEAR(FebSun1+18)=CalendarYear,MONTH(FebSun1+18)=2),FebSun1+18,""))</f>
        <v>46065</v>
      </c>
      <c r="F7" s="21">
        <f>IF(DAY(FebSun1)=1,IF(AND(YEAR(FebSun1+12)=CalendarYear,MONTH(FebSun1+12)=2),FebSun1+12,""),IF(AND(YEAR(FebSun1+19)=CalendarYear,MONTH(FebSun1+19)=2),FebSun1+19,""))</f>
        <v>46066</v>
      </c>
      <c r="G7" s="21">
        <f>IF(DAY(FebSun1)=1,IF(AND(YEAR(FebSun1+13)=CalendarYear,MONTH(FebSun1+13)=2),FebSun1+13,""),IF(AND(YEAR(FebSun1+20)=CalendarYear,MONTH(FebSun1+20)=2),FebSun1+20,""))</f>
        <v>46067</v>
      </c>
      <c r="H7" s="22">
        <f>IF(DAY(FebSun1)=1,IF(AND(YEAR(FebSun1+14)=CalendarYear,MONTH(FebSun1+14)=2),FebSun1+14,""),IF(AND(YEAR(FebSun1+21)=CalendarYear,MONTH(FebSun1+21)=2),FebSun1+21,""))</f>
        <v>46068</v>
      </c>
    </row>
    <row r="8" spans="1:8" ht="57.95" customHeight="1">
      <c r="B8" s="46" t="s">
        <v>14</v>
      </c>
      <c r="C8" s="38"/>
      <c r="D8" s="38"/>
      <c r="E8" s="38"/>
      <c r="F8" s="45" t="s">
        <v>13</v>
      </c>
      <c r="G8" s="42" t="s">
        <v>12</v>
      </c>
      <c r="H8" s="42" t="s">
        <v>12</v>
      </c>
    </row>
    <row r="9" spans="1:8" ht="14.1" customHeight="1">
      <c r="B9" s="20">
        <f>IF(DAY(FebSun1)=1,IF(AND(YEAR(FebSun1+15)=CalendarYear,MONTH(FebSun1+15)=2),FebSun1+15,""),IF(AND(YEAR(FebSun1+22)=CalendarYear,MONTH(FebSun1+22)=2),FebSun1+22,""))</f>
        <v>46069</v>
      </c>
      <c r="C9" s="21">
        <f>IF(DAY(FebSun1)=1,IF(AND(YEAR(FebSun1+16)=CalendarYear,MONTH(FebSun1+16)=2),FebSun1+16,""),IF(AND(YEAR(FebSun1+23)=CalendarYear,MONTH(FebSun1+23)=2),FebSun1+23,""))</f>
        <v>46070</v>
      </c>
      <c r="D9" s="21">
        <f>IF(DAY(FebSun1)=1,IF(AND(YEAR(FebSun1+17)=CalendarYear,MONTH(FebSun1+17)=2),FebSun1+17,""),IF(AND(YEAR(FebSun1+24)=CalendarYear,MONTH(FebSun1+24)=2),FebSun1+24,""))</f>
        <v>46071</v>
      </c>
      <c r="E9" s="21">
        <f>IF(DAY(FebSun1)=1,IF(AND(YEAR(FebSun1+18)=CalendarYear,MONTH(FebSun1+18)=2),FebSun1+18,""),IF(AND(YEAR(FebSun1+25)=CalendarYear,MONTH(FebSun1+25)=2),FebSun1+25,""))</f>
        <v>46072</v>
      </c>
      <c r="F9" s="21">
        <f>IF(DAY(FebSun1)=1,IF(AND(YEAR(FebSun1+19)=CalendarYear,MONTH(FebSun1+19)=2),FebSun1+19,""),IF(AND(YEAR(FebSun1+26)=CalendarYear,MONTH(FebSun1+26)=2),FebSun1+26,""))</f>
        <v>46073</v>
      </c>
      <c r="G9" s="21">
        <f>IF(DAY(FebSun1)=1,IF(AND(YEAR(FebSun1+20)=CalendarYear,MONTH(FebSun1+20)=2),FebSun1+20,""),IF(AND(YEAR(FebSun1+27)=CalendarYear,MONTH(FebSun1+27)=2),FebSun1+27,""))</f>
        <v>46074</v>
      </c>
      <c r="H9" s="22">
        <f>IF(DAY(FebSun1)=1,IF(AND(YEAR(FebSun1+21)=CalendarYear,MONTH(FebSun1+21)=2),FebSun1+21,""),IF(AND(YEAR(FebSun1+28)=CalendarYear,MONTH(FebSun1+28)=2),FebSun1+28,""))</f>
        <v>46075</v>
      </c>
    </row>
    <row r="10" spans="1:8" ht="57.95" customHeight="1">
      <c r="B10" s="42" t="s">
        <v>12</v>
      </c>
      <c r="C10" s="42" t="s">
        <v>12</v>
      </c>
      <c r="D10" s="42" t="s">
        <v>12</v>
      </c>
      <c r="E10" s="42" t="s">
        <v>12</v>
      </c>
      <c r="F10" s="42" t="s">
        <v>12</v>
      </c>
      <c r="G10" s="42" t="s">
        <v>12</v>
      </c>
      <c r="H10" s="42" t="s">
        <v>12</v>
      </c>
    </row>
    <row r="11" spans="1:8" ht="14.1" customHeight="1">
      <c r="B11" s="20">
        <f>IF(DAY(FebSun1)=1,IF(AND(YEAR(FebSun1+22)=CalendarYear,MONTH(FebSun1+22)=2),FebSun1+22,""),IF(AND(YEAR(FebSun1+29)=CalendarYear,MONTH(FebSun1+29)=2),FebSun1+29,""))</f>
        <v>46076</v>
      </c>
      <c r="C11" s="21">
        <f>IF(DAY(FebSun1)=1,IF(AND(YEAR(FebSun1+23)=CalendarYear,MONTH(FebSun1+23)=2),FebSun1+23,""),IF(AND(YEAR(FebSun1+30)=CalendarYear,MONTH(FebSun1+30)=2),FebSun1+30,""))</f>
        <v>46077</v>
      </c>
      <c r="D11" s="21">
        <f>IF(DAY(FebSun1)=1,IF(AND(YEAR(FebSun1+24)=CalendarYear,MONTH(FebSun1+24)=2),FebSun1+24,""),IF(AND(YEAR(FebSun1+31)=CalendarYear,MONTH(FebSun1+31)=2),FebSun1+31,""))</f>
        <v>46078</v>
      </c>
      <c r="E11" s="21">
        <f>IF(DAY(FebSun1)=1,IF(AND(YEAR(FebSun1+25)=CalendarYear,MONTH(FebSun1+25)=2),FebSun1+25,""),IF(AND(YEAR(FebSun1+32)=CalendarYear,MONTH(FebSun1+32)=2),FebSun1+32,""))</f>
        <v>46079</v>
      </c>
      <c r="F11" s="21">
        <f>IF(DAY(FebSun1)=1,IF(AND(YEAR(FebSun1+26)=CalendarYear,MONTH(FebSun1+26)=2),FebSun1+26,""),IF(AND(YEAR(FebSun1+33)=CalendarYear,MONTH(FebSun1+33)=2),FebSun1+33,""))</f>
        <v>46080</v>
      </c>
      <c r="G11" s="21">
        <f>IF(DAY(FebSun1)=1,IF(AND(YEAR(FebSun1+27)=CalendarYear,MONTH(FebSun1+27)=2),FebSun1+27,""),IF(AND(YEAR(FebSun1+34)=CalendarYear,MONTH(FebSun1+34)=2),FebSun1+34,""))</f>
        <v>46081</v>
      </c>
      <c r="H11" s="22" t="str">
        <f>IF(DAY(FebSun1)=1,IF(AND(YEAR(FebSun1+28)=CalendarYear,MONTH(FebSun1+28)=2),FebSun1+28,""),IF(AND(YEAR(FebSun1+35)=CalendarYear,MONTH(FebSun1+35)=2),FebSun1+35,""))</f>
        <v/>
      </c>
    </row>
    <row r="12" spans="1:8" ht="57.95" customHeight="1">
      <c r="B12" s="46" t="s">
        <v>14</v>
      </c>
      <c r="C12" s="41"/>
      <c r="D12" s="41"/>
      <c r="E12" s="41"/>
      <c r="F12" s="45" t="s">
        <v>13</v>
      </c>
      <c r="G12" s="42" t="s">
        <v>12</v>
      </c>
      <c r="H12"/>
    </row>
    <row r="13" spans="1:8" ht="14.1" customHeight="1">
      <c r="B13" s="20" t="str">
        <f>IF(DAY(FebSun1)=1,IF(AND(YEAR(FebSun1+29)=CalendarYear,MONTH(FebSun1+29)=2),FebSun1+29,""),IF(AND(YEAR(FebSun1+36)=CalendarYear,MONTH(FebSun1+36)=2),FebSun1+36,""))</f>
        <v/>
      </c>
      <c r="C13" s="21" t="str">
        <f>IF(DAY(FebSun1)=1,IF(AND(YEAR(FebSun1+30)=CalendarYear,MONTH(FebSun1+30)=2),FebSun1+30,""),IF(AND(YEAR(FebSun1+37)=CalendarYear,MONTH(FebSun1+37)=2),FebSun1+37,""))</f>
        <v/>
      </c>
      <c r="D13" s="48" t="s">
        <v>8</v>
      </c>
      <c r="E13" s="49"/>
      <c r="F13" s="49"/>
      <c r="G13" s="49"/>
      <c r="H13" s="50"/>
    </row>
    <row r="14" spans="1:8" ht="57.95" customHeight="1" thickBot="1">
      <c r="B14" s="15"/>
      <c r="C14" s="13"/>
      <c r="D14" s="51" t="s">
        <v>10</v>
      </c>
      <c r="E14" s="52"/>
      <c r="F14" s="52"/>
      <c r="G14" s="52"/>
      <c r="H14" s="53"/>
    </row>
  </sheetData>
  <mergeCells count="3">
    <mergeCell ref="B1:H1"/>
    <mergeCell ref="D14:H14"/>
    <mergeCell ref="D13:H13"/>
  </mergeCells>
  <phoneticPr fontId="10" type="noConversion"/>
  <printOptions horizontalCentered="1" verticalCentered="1"/>
  <pageMargins left="0.5" right="0.5" top="0.75" bottom="0.75" header="0.5" footer="0.5"/>
  <pageSetup scale="81" orientation="landscape" horizontalDpi="4294967292" verticalDpi="4294967292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14"/>
  <sheetViews>
    <sheetView showGridLines="0" workbookViewId="0">
      <selection activeCell="F10" sqref="F10"/>
    </sheetView>
  </sheetViews>
  <sheetFormatPr defaultColWidth="8.75" defaultRowHeight="16.5"/>
  <cols>
    <col min="1" max="1" width="2.375" style="1" customWidth="1"/>
    <col min="2" max="8" width="17.625" customWidth="1"/>
    <col min="10" max="10" width="13.375" bestFit="1" customWidth="1"/>
    <col min="11" max="11" width="14.75" bestFit="1" customWidth="1"/>
  </cols>
  <sheetData>
    <row r="1" spans="1:8" s="1" customFormat="1" ht="59.25" customHeight="1" thickBot="1">
      <c r="B1" s="47">
        <f>DATE(CalendarYear,3,1)</f>
        <v>46082</v>
      </c>
      <c r="C1" s="47"/>
      <c r="D1" s="47"/>
      <c r="E1" s="47"/>
      <c r="F1" s="47"/>
      <c r="G1" s="47"/>
      <c r="H1" s="47"/>
    </row>
    <row r="2" spans="1:8" s="3" customFormat="1" ht="21.75" customHeight="1">
      <c r="A2" s="2"/>
      <c r="B2" s="8" t="s">
        <v>1</v>
      </c>
      <c r="C2" s="9" t="s">
        <v>2</v>
      </c>
      <c r="D2" s="9" t="s">
        <v>3</v>
      </c>
      <c r="E2" s="9" t="s">
        <v>4</v>
      </c>
      <c r="F2" s="9" t="s">
        <v>5</v>
      </c>
      <c r="G2" s="16" t="s">
        <v>6</v>
      </c>
      <c r="H2" s="10" t="s">
        <v>7</v>
      </c>
    </row>
    <row r="3" spans="1:8" ht="14.1" customHeight="1">
      <c r="B3" s="11" t="str">
        <f>IF(DAY(MarSun1)=1,"",IF(AND(YEAR(MarSun1+1)=CalendarYear,MONTH(MarSun1+1)=3),MarSun1+1,""))</f>
        <v/>
      </c>
      <c r="C3" s="5" t="str">
        <f>IF(DAY(MarSun1)=1,"",IF(AND(YEAR(MarSun1+2)=CalendarYear,MONTH(MarSun1+2)=3),MarSun1+2,""))</f>
        <v/>
      </c>
      <c r="D3" s="5" t="str">
        <f>IF(DAY(MarSun1)=1,"",IF(AND(YEAR(MarSun1+3)=CalendarYear,MONTH(MarSun1+3)=3),MarSun1+3,""))</f>
        <v/>
      </c>
      <c r="E3" s="5" t="str">
        <f>IF(DAY(MarSun1)=1,"",IF(AND(YEAR(MarSun1+4)=CalendarYear,MONTH(MarSun1+4)=3),MarSun1+4,""))</f>
        <v/>
      </c>
      <c r="F3" s="5" t="str">
        <f>IF(DAY(MarSun1)=1,"",IF(AND(YEAR(MarSun1+5)=CalendarYear,MONTH(MarSun1+5)=3),MarSun1+5,""))</f>
        <v/>
      </c>
      <c r="G3" s="5" t="str">
        <f>IF(DAY(MarSun1)=1,"",IF(AND(YEAR(MarSun1+6)=CalendarYear,MONTH(MarSun1+6)=3),MarSun1+6,""))</f>
        <v/>
      </c>
      <c r="H3" s="12">
        <f>IF(DAY(MarSun1)=1,IF(AND(YEAR(MarSun1)=CalendarYear,MONTH(MarSun1)=3),MarSun1,""),IF(AND(YEAR(MarSun1+7)=CalendarYear,MONTH(MarSun1+7)=3),MarSun1+7,""))</f>
        <v>46082</v>
      </c>
    </row>
    <row r="4" spans="1:8" ht="57.95" customHeight="1">
      <c r="H4" s="43" t="s">
        <v>12</v>
      </c>
    </row>
    <row r="5" spans="1:8" ht="14.1" customHeight="1">
      <c r="B5" s="11">
        <f>IF(DAY(MarSun1)=1,IF(AND(YEAR(MarSun1+1)=CalendarYear,MONTH(MarSun1+1)=3),MarSun1+1,""),IF(AND(YEAR(MarSun1+8)=CalendarYear,MONTH(MarSun1+8)=3),MarSun1+8,""))</f>
        <v>46083</v>
      </c>
      <c r="C5" s="5">
        <f>IF(DAY(MarSun1)=1,IF(AND(YEAR(MarSun1+2)=CalendarYear,MONTH(MarSun1+2)=3),MarSun1+2,""),IF(AND(YEAR(MarSun1+9)=CalendarYear,MONTH(MarSun1+9)=3),MarSun1+9,""))</f>
        <v>46084</v>
      </c>
      <c r="D5" s="5">
        <f>IF(DAY(MarSun1)=1,IF(AND(YEAR(MarSun1+3)=CalendarYear,MONTH(MarSun1+3)=3),MarSun1+3,""),IF(AND(YEAR(MarSun1+10)=CalendarYear,MONTH(MarSun1+10)=3),MarSun1+10,""))</f>
        <v>46085</v>
      </c>
      <c r="E5" s="5">
        <f>IF(DAY(MarSun1)=1,IF(AND(YEAR(MarSun1+4)=CalendarYear,MONTH(MarSun1+4)=3),MarSun1+4,""),IF(AND(YEAR(MarSun1+11)=CalendarYear,MONTH(MarSun1+11)=3),MarSun1+11,""))</f>
        <v>46086</v>
      </c>
      <c r="F5" s="5">
        <f>IF(DAY(MarSun1)=1,IF(AND(YEAR(MarSun1+5)=CalendarYear,MONTH(MarSun1+5)=3),MarSun1+5,""),IF(AND(YEAR(MarSun1+12)=CalendarYear,MONTH(MarSun1+12)=3),MarSun1+12,""))</f>
        <v>46087</v>
      </c>
      <c r="G5" s="5">
        <f>IF(DAY(MarSun1)=1,IF(AND(YEAR(MarSun1+6)=CalendarYear,MONTH(MarSun1+6)=3),MarSun1+6,""),IF(AND(YEAR(MarSun1+13)=CalendarYear,MONTH(MarSun1+13)=3),MarSun1+13,""))</f>
        <v>46088</v>
      </c>
      <c r="H5" s="12">
        <f>IF(DAY(MarSun1)=1,IF(AND(YEAR(MarSun1+7)=CalendarYear,MONTH(MarSun1+7)=3),MarSun1+7,""),IF(AND(YEAR(MarSun1+14)=CalendarYear,MONTH(MarSun1+14)=3),MarSun1+14,""))</f>
        <v>46089</v>
      </c>
    </row>
    <row r="6" spans="1:8" ht="57.95" customHeight="1">
      <c r="B6" s="46" t="s">
        <v>14</v>
      </c>
      <c r="C6" s="38"/>
      <c r="D6" s="38"/>
      <c r="E6" s="38"/>
      <c r="F6" s="38"/>
      <c r="G6" s="38"/>
      <c r="H6" s="39"/>
    </row>
    <row r="7" spans="1:8" ht="14.1" customHeight="1">
      <c r="B7" s="11">
        <f>IF(DAY(MarSun1)=1,IF(AND(YEAR(MarSun1+8)=CalendarYear,MONTH(MarSun1+8)=3),MarSun1+8,""),IF(AND(YEAR(MarSun1+15)=CalendarYear,MONTH(MarSun1+15)=3),MarSun1+15,""))</f>
        <v>46090</v>
      </c>
      <c r="C7" s="5">
        <f>IF(DAY(MarSun1)=1,IF(AND(YEAR(MarSun1+9)=CalendarYear,MONTH(MarSun1+9)=3),MarSun1+9,""),IF(AND(YEAR(MarSun1+16)=CalendarYear,MONTH(MarSun1+16)=3),MarSun1+16,""))</f>
        <v>46091</v>
      </c>
      <c r="D7" s="5">
        <f>IF(DAY(MarSun1)=1,IF(AND(YEAR(MarSun1+10)=CalendarYear,MONTH(MarSun1+10)=3),MarSun1+10,""),IF(AND(YEAR(MarSun1+17)=CalendarYear,MONTH(MarSun1+17)=3),MarSun1+17,""))</f>
        <v>46092</v>
      </c>
      <c r="E7" s="5">
        <f>IF(DAY(MarSun1)=1,IF(AND(YEAR(MarSun1+11)=CalendarYear,MONTH(MarSun1+11)=3),MarSun1+11,""),IF(AND(YEAR(MarSun1+18)=CalendarYear,MONTH(MarSun1+18)=3),MarSun1+18,""))</f>
        <v>46093</v>
      </c>
      <c r="F7" s="5">
        <f>IF(DAY(MarSun1)=1,IF(AND(YEAR(MarSun1+12)=CalendarYear,MONTH(MarSun1+12)=3),MarSun1+12,""),IF(AND(YEAR(MarSun1+19)=CalendarYear,MONTH(MarSun1+19)=3),MarSun1+19,""))</f>
        <v>46094</v>
      </c>
      <c r="G7" s="5">
        <f>IF(DAY(MarSun1)=1,IF(AND(YEAR(MarSun1+13)=CalendarYear,MONTH(MarSun1+13)=3),MarSun1+13,""),IF(AND(YEAR(MarSun1+20)=CalendarYear,MONTH(MarSun1+20)=3),MarSun1+20,""))</f>
        <v>46095</v>
      </c>
      <c r="H7" s="12">
        <f>IF(DAY(MarSun1)=1,IF(AND(YEAR(MarSun1+14)=CalendarYear,MONTH(MarSun1+14)=3),MarSun1+14,""),IF(AND(YEAR(MarSun1+21)=CalendarYear,MONTH(MarSun1+21)=3),MarSun1+21,""))</f>
        <v>46096</v>
      </c>
    </row>
    <row r="8" spans="1:8" ht="57.95" customHeight="1">
      <c r="B8" s="40"/>
      <c r="C8" s="38"/>
      <c r="D8" s="38"/>
      <c r="E8" s="38"/>
      <c r="F8" s="45" t="s">
        <v>13</v>
      </c>
      <c r="G8" s="43" t="s">
        <v>12</v>
      </c>
      <c r="H8" s="43" t="s">
        <v>12</v>
      </c>
    </row>
    <row r="9" spans="1:8" ht="14.1" customHeight="1">
      <c r="B9" s="11">
        <f>IF(DAY(MarSun1)=1,IF(AND(YEAR(MarSun1+15)=CalendarYear,MONTH(MarSun1+15)=3),MarSun1+15,""),IF(AND(YEAR(MarSun1+22)=CalendarYear,MONTH(MarSun1+22)=3),MarSun1+22,""))</f>
        <v>46097</v>
      </c>
      <c r="C9" s="5">
        <f>IF(DAY(MarSun1)=1,IF(AND(YEAR(MarSun1+16)=CalendarYear,MONTH(MarSun1+16)=3),MarSun1+16,""),IF(AND(YEAR(MarSun1+23)=CalendarYear,MONTH(MarSun1+23)=3),MarSun1+23,""))</f>
        <v>46098</v>
      </c>
      <c r="D9" s="5">
        <f>IF(DAY(MarSun1)=1,IF(AND(YEAR(MarSun1+17)=CalendarYear,MONTH(MarSun1+17)=3),MarSun1+17,""),IF(AND(YEAR(MarSun1+24)=CalendarYear,MONTH(MarSun1+24)=3),MarSun1+24,""))</f>
        <v>46099</v>
      </c>
      <c r="E9" s="5">
        <f>IF(DAY(MarSun1)=1,IF(AND(YEAR(MarSun1+18)=CalendarYear,MONTH(MarSun1+18)=3),MarSun1+18,""),IF(AND(YEAR(MarSun1+25)=CalendarYear,MONTH(MarSun1+25)=3),MarSun1+25,""))</f>
        <v>46100</v>
      </c>
      <c r="F9" s="5">
        <f>IF(DAY(MarSun1)=1,IF(AND(YEAR(MarSun1+19)=CalendarYear,MONTH(MarSun1+19)=3),MarSun1+19,""),IF(AND(YEAR(MarSun1+26)=CalendarYear,MONTH(MarSun1+26)=3),MarSun1+26,""))</f>
        <v>46101</v>
      </c>
      <c r="G9" s="5">
        <f>IF(DAY(MarSun1)=1,IF(AND(YEAR(MarSun1+20)=CalendarYear,MONTH(MarSun1+20)=3),MarSun1+20,""),IF(AND(YEAR(MarSun1+27)=CalendarYear,MONTH(MarSun1+27)=3),MarSun1+27,""))</f>
        <v>46102</v>
      </c>
      <c r="H9" s="12">
        <f>IF(DAY(MarSun1)=1,IF(AND(YEAR(MarSun1+21)=CalendarYear,MONTH(MarSun1+21)=3),MarSun1+21,""),IF(AND(YEAR(MarSun1+28)=CalendarYear,MONTH(MarSun1+28)=3),MarSun1+28,""))</f>
        <v>46103</v>
      </c>
    </row>
    <row r="10" spans="1:8" ht="57.95" customHeight="1">
      <c r="B10" s="46" t="s">
        <v>14</v>
      </c>
      <c r="C10" s="38"/>
      <c r="D10" s="38"/>
      <c r="E10" s="38"/>
      <c r="F10" s="38"/>
      <c r="G10" s="38"/>
      <c r="H10" s="39"/>
    </row>
    <row r="11" spans="1:8" ht="14.1" customHeight="1">
      <c r="B11" s="11">
        <f>IF(DAY(MarSun1)=1,IF(AND(YEAR(MarSun1+22)=CalendarYear,MONTH(MarSun1+22)=3),MarSun1+22,""),IF(AND(YEAR(MarSun1+29)=CalendarYear,MONTH(MarSun1+29)=3),MarSun1+29,""))</f>
        <v>46104</v>
      </c>
      <c r="C11" s="5">
        <f>IF(DAY(MarSun1)=1,IF(AND(YEAR(MarSun1+23)=CalendarYear,MONTH(MarSun1+23)=3),MarSun1+23,""),IF(AND(YEAR(MarSun1+30)=CalendarYear,MONTH(MarSun1+30)=3),MarSun1+30,""))</f>
        <v>46105</v>
      </c>
      <c r="D11" s="5">
        <f>IF(DAY(MarSun1)=1,IF(AND(YEAR(MarSun1+24)=CalendarYear,MONTH(MarSun1+24)=3),MarSun1+24,""),IF(AND(YEAR(MarSun1+31)=CalendarYear,MONTH(MarSun1+31)=3),MarSun1+31,""))</f>
        <v>46106</v>
      </c>
      <c r="E11" s="5">
        <f>IF(DAY(MarSun1)=1,IF(AND(YEAR(MarSun1+25)=CalendarYear,MONTH(MarSun1+25)=3),MarSun1+25,""),IF(AND(YEAR(MarSun1+32)=CalendarYear,MONTH(MarSun1+32)=3),MarSun1+32,""))</f>
        <v>46107</v>
      </c>
      <c r="F11" s="5">
        <f>IF(DAY(MarSun1)=1,IF(AND(YEAR(MarSun1+26)=CalendarYear,MONTH(MarSun1+26)=3),MarSun1+26,""),IF(AND(YEAR(MarSun1+33)=CalendarYear,MONTH(MarSun1+33)=3),MarSun1+33,""))</f>
        <v>46108</v>
      </c>
      <c r="G11" s="5">
        <f>IF(DAY(MarSun1)=1,IF(AND(YEAR(MarSun1+27)=CalendarYear,MONTH(MarSun1+27)=3),MarSun1+27,""),IF(AND(YEAR(MarSun1+34)=CalendarYear,MONTH(MarSun1+34)=3),MarSun1+34,""))</f>
        <v>46109</v>
      </c>
      <c r="H11" s="12">
        <f>IF(DAY(MarSun1)=1,IF(AND(YEAR(MarSun1+28)=CalendarYear,MONTH(MarSun1+28)=3),MarSun1+28,""),IF(AND(YEAR(MarSun1+35)=CalendarYear,MONTH(MarSun1+35)=3),MarSun1+35,""))</f>
        <v>46110</v>
      </c>
    </row>
    <row r="12" spans="1:8" ht="57.95" customHeight="1">
      <c r="B12" s="40"/>
      <c r="C12" s="38"/>
      <c r="D12" s="38"/>
      <c r="E12" s="41"/>
      <c r="F12" s="41"/>
      <c r="G12" s="41"/>
      <c r="H12" s="41"/>
    </row>
    <row r="13" spans="1:8" ht="14.1" customHeight="1">
      <c r="B13" s="11">
        <f>IF(DAY(MarSun1)=1,IF(AND(YEAR(MarSun1+29)=CalendarYear,MONTH(MarSun1+29)=3),MarSun1+29,""),IF(AND(YEAR(MarSun1+36)=CalendarYear,MONTH(MarSun1+36)=3),MarSun1+36,""))</f>
        <v>46111</v>
      </c>
      <c r="C13" s="5">
        <f>IF(DAY(MarSun1)=1,IF(AND(YEAR(MarSun1+30)=CalendarYear,MONTH(MarSun1+30)=3),MarSun1+30,""),IF(AND(YEAR(MarSun1+37)=CalendarYear,MONTH(MarSun1+37)=3),MarSun1+37,""))</f>
        <v>46112</v>
      </c>
      <c r="D13" s="48" t="s">
        <v>8</v>
      </c>
      <c r="E13" s="49"/>
      <c r="F13" s="49"/>
      <c r="G13" s="49"/>
      <c r="H13" s="50"/>
    </row>
    <row r="14" spans="1:8" ht="57.95" customHeight="1" thickBot="1">
      <c r="B14" s="41"/>
      <c r="C14" s="41"/>
      <c r="D14" s="51" t="s">
        <v>10</v>
      </c>
      <c r="E14" s="52"/>
      <c r="F14" s="52"/>
      <c r="G14" s="52"/>
      <c r="H14" s="53"/>
    </row>
  </sheetData>
  <mergeCells count="3">
    <mergeCell ref="B1:H1"/>
    <mergeCell ref="D13:H13"/>
    <mergeCell ref="D14:H14"/>
  </mergeCells>
  <phoneticPr fontId="10" type="noConversion"/>
  <printOptions horizontalCentered="1" verticalCentered="1"/>
  <pageMargins left="0.5" right="0.5" top="0.75" bottom="0.75" header="0.5" footer="0.5"/>
  <pageSetup scale="81" orientation="landscape" horizontalDpi="4294967292" verticalDpi="4294967292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14"/>
  <sheetViews>
    <sheetView showGridLines="0" workbookViewId="0">
      <selection activeCell="E12" sqref="E12"/>
    </sheetView>
  </sheetViews>
  <sheetFormatPr defaultColWidth="8.75" defaultRowHeight="16.5"/>
  <cols>
    <col min="1" max="1" width="2.375" style="1" customWidth="1"/>
    <col min="2" max="8" width="17.625" customWidth="1"/>
    <col min="10" max="10" width="13.375" bestFit="1" customWidth="1"/>
    <col min="11" max="11" width="14.75" bestFit="1" customWidth="1"/>
  </cols>
  <sheetData>
    <row r="1" spans="1:8" s="1" customFormat="1" ht="59.25" customHeight="1" thickBot="1">
      <c r="B1" s="47">
        <f>DATE(CalendarYear,4,1)</f>
        <v>46113</v>
      </c>
      <c r="C1" s="47"/>
      <c r="D1" s="47"/>
      <c r="E1" s="47"/>
      <c r="F1" s="47"/>
      <c r="G1" s="47"/>
      <c r="H1" s="47"/>
    </row>
    <row r="2" spans="1:8" s="3" customFormat="1" ht="21.75" customHeight="1">
      <c r="A2" s="2"/>
      <c r="B2" s="8" t="s">
        <v>1</v>
      </c>
      <c r="C2" s="9" t="s">
        <v>2</v>
      </c>
      <c r="D2" s="9" t="s">
        <v>3</v>
      </c>
      <c r="E2" s="9" t="s">
        <v>4</v>
      </c>
      <c r="F2" s="9" t="s">
        <v>5</v>
      </c>
      <c r="G2" s="16" t="s">
        <v>6</v>
      </c>
      <c r="H2" s="10" t="s">
        <v>7</v>
      </c>
    </row>
    <row r="3" spans="1:8" ht="14.1" customHeight="1">
      <c r="B3" s="11" t="str">
        <f>IF(DAY(AprSun1)=1,"",IF(AND(YEAR(AprSun1+1)=CalendarYear,MONTH(AprSun1+1)=4),AprSun1+1,""))</f>
        <v/>
      </c>
      <c r="C3" s="5" t="str">
        <f>IF(DAY(AprSun1)=1,"",IF(AND(YEAR(AprSun1+2)=CalendarYear,MONTH(AprSun1+2)=4),AprSun1+2,""))</f>
        <v/>
      </c>
      <c r="D3" s="5">
        <f>IF(DAY(AprSun1)=1,"",IF(AND(YEAR(AprSun1+3)=CalendarYear,MONTH(AprSun1+3)=4),AprSun1+3,""))</f>
        <v>46113</v>
      </c>
      <c r="E3" s="5">
        <f>IF(DAY(AprSun1)=1,"",IF(AND(YEAR(AprSun1+4)=CalendarYear,MONTH(AprSun1+4)=4),AprSun1+4,""))</f>
        <v>46114</v>
      </c>
      <c r="F3" s="5">
        <f>IF(DAY(AprSun1)=1,"",IF(AND(YEAR(AprSun1+5)=CalendarYear,MONTH(AprSun1+5)=4),AprSun1+5,""))</f>
        <v>46115</v>
      </c>
      <c r="G3" s="5">
        <f>IF(DAY(AprSun1)=1,"",IF(AND(YEAR(AprSun1+6)=CalendarYear,MONTH(AprSun1+6)=4),AprSun1+6,""))</f>
        <v>46116</v>
      </c>
      <c r="H3" s="12">
        <f>IF(DAY(AprSun1)=1,IF(AND(YEAR(AprSun1)=CalendarYear,MONTH(AprSun1)=4),AprSun1,""),IF(AND(YEAR(AprSun1+7)=CalendarYear,MONTH(AprSun1+7)=4),AprSun1+7,""))</f>
        <v>46117</v>
      </c>
    </row>
    <row r="4" spans="1:8" ht="57.95" customHeight="1">
      <c r="B4" s="14"/>
      <c r="C4" s="6"/>
      <c r="D4" s="38"/>
      <c r="E4" s="41"/>
      <c r="F4" s="45" t="s">
        <v>13</v>
      </c>
      <c r="G4" s="42" t="s">
        <v>12</v>
      </c>
      <c r="H4" s="42" t="s">
        <v>12</v>
      </c>
    </row>
    <row r="5" spans="1:8" ht="14.1" customHeight="1">
      <c r="B5" s="11">
        <f>IF(DAY(AprSun1)=1,IF(AND(YEAR(AprSun1+1)=CalendarYear,MONTH(AprSun1+1)=4),AprSun1+1,""),IF(AND(YEAR(AprSun1+8)=CalendarYear,MONTH(AprSun1+8)=4),AprSun1+8,""))</f>
        <v>46118</v>
      </c>
      <c r="C5" s="5">
        <f>IF(DAY(AprSun1)=1,IF(AND(YEAR(AprSun1+2)=CalendarYear,MONTH(AprSun1+2)=4),AprSun1+2,""),IF(AND(YEAR(AprSun1+9)=CalendarYear,MONTH(AprSun1+9)=4),AprSun1+9,""))</f>
        <v>46119</v>
      </c>
      <c r="D5" s="5">
        <f>IF(DAY(AprSun1)=1,IF(AND(YEAR(AprSun1+3)=CalendarYear,MONTH(AprSun1+3)=4),AprSun1+3,""),IF(AND(YEAR(AprSun1+10)=CalendarYear,MONTH(AprSun1+10)=4),AprSun1+10,""))</f>
        <v>46120</v>
      </c>
      <c r="E5" s="5">
        <f>IF(DAY(AprSun1)=1,IF(AND(YEAR(AprSun1+4)=CalendarYear,MONTH(AprSun1+4)=4),AprSun1+4,""),IF(AND(YEAR(AprSun1+11)=CalendarYear,MONTH(AprSun1+11)=4),AprSun1+11,""))</f>
        <v>46121</v>
      </c>
      <c r="F5" s="5">
        <f>IF(DAY(AprSun1)=1,IF(AND(YEAR(AprSun1+5)=CalendarYear,MONTH(AprSun1+5)=4),AprSun1+5,""),IF(AND(YEAR(AprSun1+12)=CalendarYear,MONTH(AprSun1+12)=4),AprSun1+12,""))</f>
        <v>46122</v>
      </c>
      <c r="G5" s="5">
        <f>IF(DAY(AprSun1)=1,IF(AND(YEAR(AprSun1+6)=CalendarYear,MONTH(AprSun1+6)=4),AprSun1+6,""),IF(AND(YEAR(AprSun1+13)=CalendarYear,MONTH(AprSun1+13)=4),AprSun1+13,""))</f>
        <v>46123</v>
      </c>
      <c r="H5" s="12">
        <f>IF(DAY(AprSun1)=1,IF(AND(YEAR(AprSun1+7)=CalendarYear,MONTH(AprSun1+7)=4),AprSun1+7,""),IF(AND(YEAR(AprSun1+14)=CalendarYear,MONTH(AprSun1+14)=4),AprSun1+14,""))</f>
        <v>46124</v>
      </c>
    </row>
    <row r="6" spans="1:8" ht="57.95" customHeight="1">
      <c r="B6" s="46" t="s">
        <v>14</v>
      </c>
      <c r="C6" s="38"/>
      <c r="D6" s="38"/>
      <c r="E6" s="38"/>
      <c r="F6" s="38"/>
      <c r="G6" s="38"/>
      <c r="H6" s="39"/>
    </row>
    <row r="7" spans="1:8" ht="14.1" customHeight="1">
      <c r="B7" s="11">
        <f>IF(DAY(AprSun1)=1,IF(AND(YEAR(AprSun1+8)=CalendarYear,MONTH(AprSun1+8)=4),AprSun1+8,""),IF(AND(YEAR(AprSun1+15)=CalendarYear,MONTH(AprSun1+15)=4),AprSun1+15,""))</f>
        <v>46125</v>
      </c>
      <c r="C7" s="5">
        <f>IF(DAY(AprSun1)=1,IF(AND(YEAR(AprSun1+9)=CalendarYear,MONTH(AprSun1+9)=4),AprSun1+9,""),IF(AND(YEAR(AprSun1+16)=CalendarYear,MONTH(AprSun1+16)=4),AprSun1+16,""))</f>
        <v>46126</v>
      </c>
      <c r="D7" s="5">
        <f>IF(DAY(AprSun1)=1,IF(AND(YEAR(AprSun1+10)=CalendarYear,MONTH(AprSun1+10)=4),AprSun1+10,""),IF(AND(YEAR(AprSun1+17)=CalendarYear,MONTH(AprSun1+17)=4),AprSun1+17,""))</f>
        <v>46127</v>
      </c>
      <c r="E7" s="5">
        <f>IF(DAY(AprSun1)=1,IF(AND(YEAR(AprSun1+11)=CalendarYear,MONTH(AprSun1+11)=4),AprSun1+11,""),IF(AND(YEAR(AprSun1+18)=CalendarYear,MONTH(AprSun1+18)=4),AprSun1+18,""))</f>
        <v>46128</v>
      </c>
      <c r="F7" s="5">
        <f>IF(DAY(AprSun1)=1,IF(AND(YEAR(AprSun1+12)=CalendarYear,MONTH(AprSun1+12)=4),AprSun1+12,""),IF(AND(YEAR(AprSun1+19)=CalendarYear,MONTH(AprSun1+19)=4),AprSun1+19,""))</f>
        <v>46129</v>
      </c>
      <c r="G7" s="5">
        <f>IF(DAY(AprSun1)=1,IF(AND(YEAR(AprSun1+13)=CalendarYear,MONTH(AprSun1+13)=4),AprSun1+13,""),IF(AND(YEAR(AprSun1+20)=CalendarYear,MONTH(AprSun1+20)=4),AprSun1+20,""))</f>
        <v>46130</v>
      </c>
      <c r="H7" s="12">
        <f>IF(DAY(AprSun1)=1,IF(AND(YEAR(AprSun1+14)=CalendarYear,MONTH(AprSun1+14)=4),AprSun1+14,""),IF(AND(YEAR(AprSun1+21)=CalendarYear,MONTH(AprSun1+21)=4),AprSun1+21,""))</f>
        <v>46131</v>
      </c>
    </row>
    <row r="8" spans="1:8" ht="57.95" customHeight="1">
      <c r="B8" s="38"/>
      <c r="C8" s="38"/>
      <c r="D8" s="38"/>
      <c r="E8" s="38"/>
      <c r="F8" s="38"/>
      <c r="G8" s="38"/>
      <c r="H8" s="38"/>
    </row>
    <row r="9" spans="1:8" ht="14.1" customHeight="1">
      <c r="B9" s="11">
        <f>IF(DAY(AprSun1)=1,IF(AND(YEAR(AprSun1+15)=CalendarYear,MONTH(AprSun1+15)=4),AprSun1+15,""),IF(AND(YEAR(AprSun1+22)=CalendarYear,MONTH(AprSun1+22)=4),AprSun1+22,""))</f>
        <v>46132</v>
      </c>
      <c r="C9" s="5">
        <f>IF(DAY(AprSun1)=1,IF(AND(YEAR(AprSun1+16)=CalendarYear,MONTH(AprSun1+16)=4),AprSun1+16,""),IF(AND(YEAR(AprSun1+23)=CalendarYear,MONTH(AprSun1+23)=4),AprSun1+23,""))</f>
        <v>46133</v>
      </c>
      <c r="D9" s="5">
        <f>IF(DAY(AprSun1)=1,IF(AND(YEAR(AprSun1+17)=CalendarYear,MONTH(AprSun1+17)=4),AprSun1+17,""),IF(AND(YEAR(AprSun1+24)=CalendarYear,MONTH(AprSun1+24)=4),AprSun1+24,""))</f>
        <v>46134</v>
      </c>
      <c r="E9" s="5">
        <f>IF(DAY(AprSun1)=1,IF(AND(YEAR(AprSun1+18)=CalendarYear,MONTH(AprSun1+18)=4),AprSun1+18,""),IF(AND(YEAR(AprSun1+25)=CalendarYear,MONTH(AprSun1+25)=4),AprSun1+25,""))</f>
        <v>46135</v>
      </c>
      <c r="F9" s="5">
        <f>IF(DAY(AprSun1)=1,IF(AND(YEAR(AprSun1+19)=CalendarYear,MONTH(AprSun1+19)=4),AprSun1+19,""),IF(AND(YEAR(AprSun1+26)=CalendarYear,MONTH(AprSun1+26)=4),AprSun1+26,""))</f>
        <v>46136</v>
      </c>
      <c r="G9" s="5">
        <f>IF(DAY(AprSun1)=1,IF(AND(YEAR(AprSun1+20)=CalendarYear,MONTH(AprSun1+20)=4),AprSun1+20,""),IF(AND(YEAR(AprSun1+27)=CalendarYear,MONTH(AprSun1+27)=4),AprSun1+27,""))</f>
        <v>46137</v>
      </c>
      <c r="H9" s="12">
        <f>IF(DAY(AprSun1)=1,IF(AND(YEAR(AprSun1+21)=CalendarYear,MONTH(AprSun1+21)=4),AprSun1+21,""),IF(AND(YEAR(AprSun1+28)=CalendarYear,MONTH(AprSun1+28)=4),AprSun1+28,""))</f>
        <v>46138</v>
      </c>
    </row>
    <row r="10" spans="1:8" ht="57.95" customHeight="1">
      <c r="B10" s="38"/>
      <c r="C10" s="38"/>
      <c r="D10" s="38"/>
      <c r="E10" s="38"/>
      <c r="F10" s="38"/>
      <c r="G10" s="38"/>
      <c r="H10" s="38"/>
    </row>
    <row r="11" spans="1:8" ht="14.1" customHeight="1">
      <c r="B11" s="11">
        <f>IF(DAY(AprSun1)=1,IF(AND(YEAR(AprSun1+22)=CalendarYear,MONTH(AprSun1+22)=4),AprSun1+22,""),IF(AND(YEAR(AprSun1+29)=CalendarYear,MONTH(AprSun1+29)=4),AprSun1+29,""))</f>
        <v>46139</v>
      </c>
      <c r="C11" s="5">
        <f>IF(DAY(AprSun1)=1,IF(AND(YEAR(AprSun1+23)=CalendarYear,MONTH(AprSun1+23)=4),AprSun1+23,""),IF(AND(YEAR(AprSun1+30)=CalendarYear,MONTH(AprSun1+30)=4),AprSun1+30,""))</f>
        <v>46140</v>
      </c>
      <c r="D11" s="5">
        <f>IF(DAY(AprSun1)=1,IF(AND(YEAR(AprSun1+24)=CalendarYear,MONTH(AprSun1+24)=4),AprSun1+24,""),IF(AND(YEAR(AprSun1+31)=CalendarYear,MONTH(AprSun1+31)=4),AprSun1+31,""))</f>
        <v>46141</v>
      </c>
      <c r="E11" s="5">
        <f>IF(DAY(AprSun1)=1,IF(AND(YEAR(AprSun1+25)=CalendarYear,MONTH(AprSun1+25)=4),AprSun1+25,""),IF(AND(YEAR(AprSun1+32)=CalendarYear,MONTH(AprSun1+32)=4),AprSun1+32,""))</f>
        <v>46142</v>
      </c>
      <c r="F11" s="5" t="str">
        <f>IF(DAY(AprSun1)=1,IF(AND(YEAR(AprSun1+26)=CalendarYear,MONTH(AprSun1+26)=4),AprSun1+26,""),IF(AND(YEAR(AprSun1+33)=CalendarYear,MONTH(AprSun1+33)=4),AprSun1+33,""))</f>
        <v/>
      </c>
      <c r="G11" s="5" t="str">
        <f>IF(DAY(AprSun1)=1,IF(AND(YEAR(AprSun1+27)=CalendarYear,MONTH(AprSun1+27)=4),AprSun1+27,""),IF(AND(YEAR(AprSun1+34)=CalendarYear,MONTH(AprSun1+34)=4),AprSun1+34,""))</f>
        <v/>
      </c>
      <c r="H11" s="12" t="str">
        <f>IF(DAY(AprSun1)=1,IF(AND(YEAR(AprSun1+28)=CalendarYear,MONTH(AprSun1+28)=4),AprSun1+28,""),IF(AND(YEAR(AprSun1+35)=CalendarYear,MONTH(AprSun1+35)=4),AprSun1+35,""))</f>
        <v/>
      </c>
    </row>
    <row r="12" spans="1:8" ht="57.95" customHeight="1">
      <c r="B12" s="38"/>
      <c r="C12" s="38"/>
      <c r="D12" s="45" t="s">
        <v>13</v>
      </c>
      <c r="E12" s="42" t="s">
        <v>12</v>
      </c>
    </row>
    <row r="13" spans="1:8" ht="14.1" customHeight="1">
      <c r="B13" s="11" t="str">
        <f>IF(DAY(AprSun1)=1,IF(AND(YEAR(AprSun1+29)=CalendarYear,MONTH(AprSun1+29)=4),AprSun1+29,""),IF(AND(YEAR(AprSun1+36)=CalendarYear,MONTH(AprSun1+36)=4),AprSun1+36,""))</f>
        <v/>
      </c>
      <c r="C13" s="5" t="str">
        <f>IF(DAY(AprSun1)=1,IF(AND(YEAR(AprSun1+30)=CalendarYear,MONTH(AprSun1+30)=4),AprSun1+30,""),IF(AND(YEAR(AprSun1+37)=CalendarYear,MONTH(AprSun1+37)=4),AprSun1+37,""))</f>
        <v/>
      </c>
      <c r="D13" s="48" t="s">
        <v>8</v>
      </c>
      <c r="E13" s="49"/>
      <c r="F13" s="49"/>
      <c r="G13" s="49"/>
      <c r="H13" s="50"/>
    </row>
    <row r="14" spans="1:8" ht="57.95" customHeight="1" thickBot="1">
      <c r="B14" s="15"/>
      <c r="C14" s="13"/>
      <c r="D14" s="51" t="s">
        <v>10</v>
      </c>
      <c r="E14" s="52"/>
      <c r="F14" s="52"/>
      <c r="G14" s="52"/>
      <c r="H14" s="53"/>
    </row>
  </sheetData>
  <mergeCells count="3">
    <mergeCell ref="B1:H1"/>
    <mergeCell ref="D13:H13"/>
    <mergeCell ref="D14:H14"/>
  </mergeCells>
  <phoneticPr fontId="10" type="noConversion"/>
  <printOptions horizontalCentered="1" verticalCentered="1"/>
  <pageMargins left="0.5" right="0.5" top="0.75" bottom="0.75" header="0.5" footer="0.5"/>
  <pageSetup scale="81" orientation="landscape" horizontalDpi="4294967292" verticalDpi="4294967292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H14"/>
  <sheetViews>
    <sheetView showGridLines="0" workbookViewId="0">
      <selection activeCell="F6" sqref="F6"/>
    </sheetView>
  </sheetViews>
  <sheetFormatPr defaultColWidth="8.75" defaultRowHeight="16.5"/>
  <cols>
    <col min="1" max="1" width="2.375" style="1" customWidth="1"/>
    <col min="2" max="8" width="17.625" customWidth="1"/>
    <col min="10" max="10" width="13.375" bestFit="1" customWidth="1"/>
    <col min="11" max="11" width="14.75" bestFit="1" customWidth="1"/>
  </cols>
  <sheetData>
    <row r="1" spans="1:8" s="1" customFormat="1" ht="59.25" customHeight="1" thickBot="1">
      <c r="B1" s="47">
        <f>DATE(CalendarYear,5,1)</f>
        <v>46143</v>
      </c>
      <c r="C1" s="47"/>
      <c r="D1" s="47"/>
      <c r="E1" s="47"/>
      <c r="F1" s="47"/>
      <c r="G1" s="47"/>
      <c r="H1" s="47"/>
    </row>
    <row r="2" spans="1:8" s="3" customFormat="1" ht="21.75" customHeight="1">
      <c r="A2" s="2"/>
      <c r="B2" s="8" t="s">
        <v>1</v>
      </c>
      <c r="C2" s="9" t="s">
        <v>2</v>
      </c>
      <c r="D2" s="9" t="s">
        <v>3</v>
      </c>
      <c r="E2" s="9" t="s">
        <v>4</v>
      </c>
      <c r="F2" s="9" t="s">
        <v>5</v>
      </c>
      <c r="G2" s="16" t="s">
        <v>6</v>
      </c>
      <c r="H2" s="10" t="s">
        <v>7</v>
      </c>
    </row>
    <row r="3" spans="1:8" ht="14.1" customHeight="1">
      <c r="B3" s="11" t="str">
        <f>IF(DAY(MaySun1)=1,"",IF(AND(YEAR(MaySun1+1)=CalendarYear,MONTH(MaySun1+1)=5),MaySun1+1,""))</f>
        <v/>
      </c>
      <c r="C3" s="5" t="str">
        <f>IF(DAY(MaySun1)=1,"",IF(AND(YEAR(MaySun1+2)=CalendarYear,MONTH(MaySun1+2)=5),MaySun1+2,""))</f>
        <v/>
      </c>
      <c r="D3" s="5" t="str">
        <f>IF(DAY(MaySun1)=1,"",IF(AND(YEAR(MaySun1+3)=CalendarYear,MONTH(MaySun1+3)=5),MaySun1+3,""))</f>
        <v/>
      </c>
      <c r="E3" s="5" t="str">
        <f>IF(DAY(MaySun1)=1,"",IF(AND(YEAR(MaySun1+4)=CalendarYear,MONTH(MaySun1+4)=5),MaySun1+4,""))</f>
        <v/>
      </c>
      <c r="F3" s="5">
        <f>IF(DAY(MaySun1)=1,"",IF(AND(YEAR(MaySun1+5)=CalendarYear,MONTH(MaySun1+5)=5),MaySun1+5,""))</f>
        <v>46143</v>
      </c>
      <c r="G3" s="5">
        <f>IF(DAY(MaySun1)=1,"",IF(AND(YEAR(MaySun1+6)=CalendarYear,MONTH(MaySun1+6)=5),MaySun1+6,""))</f>
        <v>46144</v>
      </c>
      <c r="H3" s="12">
        <f>IF(DAY(MaySun1)=1,IF(AND(YEAR(MaySun1)=CalendarYear,MONTH(MaySun1)=5),MaySun1,""),IF(AND(YEAR(MaySun1+7)=CalendarYear,MONTH(MaySun1+7)=5),MaySun1+7,""))</f>
        <v>46145</v>
      </c>
    </row>
    <row r="4" spans="1:8" ht="57.95" customHeight="1">
      <c r="B4" s="14"/>
      <c r="C4" s="6"/>
      <c r="D4" s="7"/>
      <c r="E4" s="7"/>
      <c r="F4" s="42" t="s">
        <v>12</v>
      </c>
      <c r="G4" s="42" t="s">
        <v>12</v>
      </c>
      <c r="H4" s="42" t="s">
        <v>12</v>
      </c>
    </row>
    <row r="5" spans="1:8" ht="14.1" customHeight="1">
      <c r="B5" s="11">
        <f>IF(DAY(MaySun1)=1,IF(AND(YEAR(MaySun1+1)=CalendarYear,MONTH(MaySun1+1)=5),MaySun1+1,""),IF(AND(YEAR(MaySun1+8)=CalendarYear,MONTH(MaySun1+8)=5),MaySun1+8,""))</f>
        <v>46146</v>
      </c>
      <c r="C5" s="5">
        <f>IF(DAY(MaySun1)=1,IF(AND(YEAR(MaySun1+2)=CalendarYear,MONTH(MaySun1+2)=5),MaySun1+2,""),IF(AND(YEAR(MaySun1+9)=CalendarYear,MONTH(MaySun1+9)=5),MaySun1+9,""))</f>
        <v>46147</v>
      </c>
      <c r="D5" s="5">
        <f>IF(DAY(MaySun1)=1,IF(AND(YEAR(MaySun1+3)=CalendarYear,MONTH(MaySun1+3)=5),MaySun1+3,""),IF(AND(YEAR(MaySun1+10)=CalendarYear,MONTH(MaySun1+10)=5),MaySun1+10,""))</f>
        <v>46148</v>
      </c>
      <c r="E5" s="5">
        <f>IF(DAY(MaySun1)=1,IF(AND(YEAR(MaySun1+4)=CalendarYear,MONTH(MaySun1+4)=5),MaySun1+4,""),IF(AND(YEAR(MaySun1+11)=CalendarYear,MONTH(MaySun1+11)=5),MaySun1+11,""))</f>
        <v>46149</v>
      </c>
      <c r="F5" s="5">
        <f>IF(DAY(MaySun1)=1,IF(AND(YEAR(MaySun1+5)=CalendarYear,MONTH(MaySun1+5)=5),MaySun1+5,""),IF(AND(YEAR(MaySun1+12)=CalendarYear,MONTH(MaySun1+12)=5),MaySun1+12,""))</f>
        <v>46150</v>
      </c>
      <c r="G5" s="5">
        <f>IF(DAY(MaySun1)=1,IF(AND(YEAR(MaySun1+6)=CalendarYear,MONTH(MaySun1+6)=5),MaySun1+6,""),IF(AND(YEAR(MaySun1+13)=CalendarYear,MONTH(MaySun1+13)=5),MaySun1+13,""))</f>
        <v>46151</v>
      </c>
      <c r="H5" s="12">
        <f>IF(DAY(MaySun1)=1,IF(AND(YEAR(MaySun1+7)=CalendarYear,MONTH(MaySun1+7)=5),MaySun1+7,""),IF(AND(YEAR(MaySun1+14)=CalendarYear,MONTH(MaySun1+14)=5),MaySun1+14,""))</f>
        <v>46152</v>
      </c>
    </row>
    <row r="6" spans="1:8" ht="57.95" customHeight="1">
      <c r="B6" s="42" t="s">
        <v>12</v>
      </c>
      <c r="C6" s="42" t="s">
        <v>12</v>
      </c>
      <c r="D6" s="46" t="s">
        <v>14</v>
      </c>
      <c r="E6" s="38"/>
      <c r="F6" s="38"/>
      <c r="G6" s="38"/>
      <c r="H6" s="39"/>
    </row>
    <row r="7" spans="1:8" ht="14.1" customHeight="1">
      <c r="B7" s="11">
        <f>IF(DAY(MaySun1)=1,IF(AND(YEAR(MaySun1+8)=CalendarYear,MONTH(MaySun1+8)=5),MaySun1+8,""),IF(AND(YEAR(MaySun1+15)=CalendarYear,MONTH(MaySun1+15)=5),MaySun1+15,""))</f>
        <v>46153</v>
      </c>
      <c r="C7" s="5">
        <f>IF(DAY(MaySun1)=1,IF(AND(YEAR(MaySun1+9)=CalendarYear,MONTH(MaySun1+9)=5),MaySun1+9,""),IF(AND(YEAR(MaySun1+16)=CalendarYear,MONTH(MaySun1+16)=5),MaySun1+16,""))</f>
        <v>46154</v>
      </c>
      <c r="D7" s="5">
        <f>IF(DAY(MaySun1)=1,IF(AND(YEAR(MaySun1+10)=CalendarYear,MONTH(MaySun1+10)=5),MaySun1+10,""),IF(AND(YEAR(MaySun1+17)=CalendarYear,MONTH(MaySun1+17)=5),MaySun1+17,""))</f>
        <v>46155</v>
      </c>
      <c r="E7" s="5">
        <f>IF(DAY(MaySun1)=1,IF(AND(YEAR(MaySun1+11)=CalendarYear,MONTH(MaySun1+11)=5),MaySun1+11,""),IF(AND(YEAR(MaySun1+18)=CalendarYear,MONTH(MaySun1+18)=5),MaySun1+18,""))</f>
        <v>46156</v>
      </c>
      <c r="F7" s="5">
        <f>IF(DAY(MaySun1)=1,IF(AND(YEAR(MaySun1+12)=CalendarYear,MONTH(MaySun1+12)=5),MaySun1+12,""),IF(AND(YEAR(MaySun1+19)=CalendarYear,MONTH(MaySun1+19)=5),MaySun1+19,""))</f>
        <v>46157</v>
      </c>
      <c r="G7" s="5">
        <f>IF(DAY(MaySun1)=1,IF(AND(YEAR(MaySun1+13)=CalendarYear,MONTH(MaySun1+13)=5),MaySun1+13,""),IF(AND(YEAR(MaySun1+20)=CalendarYear,MONTH(MaySun1+20)=5),MaySun1+20,""))</f>
        <v>46158</v>
      </c>
      <c r="H7" s="12">
        <f>IF(DAY(MaySun1)=1,IF(AND(YEAR(MaySun1+14)=CalendarYear,MONTH(MaySun1+14)=5),MaySun1+14,""),IF(AND(YEAR(MaySun1+21)=CalendarYear,MONTH(MaySun1+21)=5),MaySun1+21,""))</f>
        <v>46159</v>
      </c>
    </row>
    <row r="8" spans="1:8" ht="57.95" customHeight="1">
      <c r="B8" s="40"/>
      <c r="C8" s="38"/>
      <c r="D8" s="45" t="s">
        <v>13</v>
      </c>
      <c r="E8" s="42" t="s">
        <v>12</v>
      </c>
      <c r="F8" s="42" t="s">
        <v>12</v>
      </c>
      <c r="G8" s="42" t="s">
        <v>12</v>
      </c>
      <c r="H8" s="43" t="s">
        <v>12</v>
      </c>
    </row>
    <row r="9" spans="1:8" ht="14.1" customHeight="1">
      <c r="B9" s="11">
        <f>IF(DAY(MaySun1)=1,IF(AND(YEAR(MaySun1+15)=CalendarYear,MONTH(MaySun1+15)=5),MaySun1+15,""),IF(AND(YEAR(MaySun1+22)=CalendarYear,MONTH(MaySun1+22)=5),MaySun1+22,""))</f>
        <v>46160</v>
      </c>
      <c r="C9" s="5">
        <f>IF(DAY(MaySun1)=1,IF(AND(YEAR(MaySun1+16)=CalendarYear,MONTH(MaySun1+16)=5),MaySun1+16,""),IF(AND(YEAR(MaySun1+23)=CalendarYear,MONTH(MaySun1+23)=5),MaySun1+23,""))</f>
        <v>46161</v>
      </c>
      <c r="D9" s="5">
        <f>IF(DAY(MaySun1)=1,IF(AND(YEAR(MaySun1+17)=CalendarYear,MONTH(MaySun1+17)=5),MaySun1+17,""),IF(AND(YEAR(MaySun1+24)=CalendarYear,MONTH(MaySun1+24)=5),MaySun1+24,""))</f>
        <v>46162</v>
      </c>
      <c r="E9" s="5">
        <f>IF(DAY(MaySun1)=1,IF(AND(YEAR(MaySun1+18)=CalendarYear,MONTH(MaySun1+18)=5),MaySun1+18,""),IF(AND(YEAR(MaySun1+25)=CalendarYear,MONTH(MaySun1+25)=5),MaySun1+25,""))</f>
        <v>46163</v>
      </c>
      <c r="F9" s="5">
        <f>IF(DAY(MaySun1)=1,IF(AND(YEAR(MaySun1+19)=CalendarYear,MONTH(MaySun1+19)=5),MaySun1+19,""),IF(AND(YEAR(MaySun1+26)=CalendarYear,MONTH(MaySun1+26)=5),MaySun1+26,""))</f>
        <v>46164</v>
      </c>
      <c r="G9" s="5">
        <f>IF(DAY(MaySun1)=1,IF(AND(YEAR(MaySun1+20)=CalendarYear,MONTH(MaySun1+20)=5),MaySun1+20,""),IF(AND(YEAR(MaySun1+27)=CalendarYear,MONTH(MaySun1+27)=5),MaySun1+27,""))</f>
        <v>46165</v>
      </c>
      <c r="H9" s="12">
        <f>IF(DAY(MaySun1)=1,IF(AND(YEAR(MaySun1+21)=CalendarYear,MONTH(MaySun1+21)=5),MaySun1+21,""),IF(AND(YEAR(MaySun1+28)=CalendarYear,MONTH(MaySun1+28)=5),MaySun1+28,""))</f>
        <v>46166</v>
      </c>
    </row>
    <row r="10" spans="1:8" ht="57.95" customHeight="1">
      <c r="B10" s="44" t="s">
        <v>12</v>
      </c>
      <c r="C10" s="46" t="s">
        <v>14</v>
      </c>
      <c r="D10" s="38"/>
      <c r="E10" s="38"/>
      <c r="F10" s="38"/>
      <c r="G10" s="38"/>
      <c r="H10" s="38"/>
    </row>
    <row r="11" spans="1:8" ht="14.1" customHeight="1">
      <c r="B11" s="11">
        <f>IF(DAY(MaySun1)=1,IF(AND(YEAR(MaySun1+22)=CalendarYear,MONTH(MaySun1+22)=5),MaySun1+22,""),IF(AND(YEAR(MaySun1+29)=CalendarYear,MONTH(MaySun1+29)=5),MaySun1+29,""))</f>
        <v>46167</v>
      </c>
      <c r="C11" s="5">
        <f>IF(DAY(MaySun1)=1,IF(AND(YEAR(MaySun1+23)=CalendarYear,MONTH(MaySun1+23)=5),MaySun1+23,""),IF(AND(YEAR(MaySun1+30)=CalendarYear,MONTH(MaySun1+30)=5),MaySun1+30,""))</f>
        <v>46168</v>
      </c>
      <c r="D11" s="5">
        <f>IF(DAY(MaySun1)=1,IF(AND(YEAR(MaySun1+24)=CalendarYear,MONTH(MaySun1+24)=5),MaySun1+24,""),IF(AND(YEAR(MaySun1+31)=CalendarYear,MONTH(MaySun1+31)=5),MaySun1+31,""))</f>
        <v>46169</v>
      </c>
      <c r="E11" s="5">
        <f>IF(DAY(MaySun1)=1,IF(AND(YEAR(MaySun1+25)=CalendarYear,MONTH(MaySun1+25)=5),MaySun1+25,""),IF(AND(YEAR(MaySun1+32)=CalendarYear,MONTH(MaySun1+32)=5),MaySun1+32,""))</f>
        <v>46170</v>
      </c>
      <c r="F11" s="5">
        <f>IF(DAY(MaySun1)=1,IF(AND(YEAR(MaySun1+26)=CalendarYear,MONTH(MaySun1+26)=5),MaySun1+26,""),IF(AND(YEAR(MaySun1+33)=CalendarYear,MONTH(MaySun1+33)=5),MaySun1+33,""))</f>
        <v>46171</v>
      </c>
      <c r="G11" s="5">
        <f>IF(DAY(MaySun1)=1,IF(AND(YEAR(MaySun1+27)=CalendarYear,MONTH(MaySun1+27)=5),MaySun1+27,""),IF(AND(YEAR(MaySun1+34)=CalendarYear,MONTH(MaySun1+34)=5),MaySun1+34,""))</f>
        <v>46172</v>
      </c>
      <c r="H11" s="12">
        <f>IF(DAY(MaySun1)=1,IF(AND(YEAR(MaySun1+28)=CalendarYear,MONTH(MaySun1+28)=5),MaySun1+28,""),IF(AND(YEAR(MaySun1+35)=CalendarYear,MONTH(MaySun1+35)=5),MaySun1+35,""))</f>
        <v>46173</v>
      </c>
    </row>
    <row r="12" spans="1:8" ht="57.95" customHeight="1">
      <c r="B12" s="40"/>
      <c r="C12" s="38"/>
      <c r="D12" s="38"/>
      <c r="E12" s="38"/>
      <c r="F12" s="38"/>
      <c r="G12" s="38"/>
      <c r="H12" s="38"/>
    </row>
    <row r="13" spans="1:8" ht="14.1" customHeight="1">
      <c r="B13" s="11" t="str">
        <f>IF(DAY(MaySun1)=1,IF(AND(YEAR(MaySun1+29)=CalendarYear,MONTH(MaySun1+29)=5),MaySun1+29,""),IF(AND(YEAR(MaySun1+36)=CalendarYear,MONTH(MaySun1+36)=5),MaySun1+36,""))</f>
        <v/>
      </c>
      <c r="C13" s="5" t="str">
        <f>IF(DAY(MaySun1)=1,IF(AND(YEAR(MaySun1+30)=CalendarYear,MONTH(MaySun1+30)=5),MaySun1+30,""),IF(AND(YEAR(MaySun1+37)=CalendarYear,MONTH(MaySun1+37)=5),MaySun1+37,""))</f>
        <v/>
      </c>
      <c r="D13" s="48" t="s">
        <v>8</v>
      </c>
      <c r="E13" s="49"/>
      <c r="F13" s="49"/>
      <c r="G13" s="49"/>
      <c r="H13" s="50"/>
    </row>
    <row r="14" spans="1:8" ht="57.95" customHeight="1" thickBot="1">
      <c r="D14" s="51" t="s">
        <v>10</v>
      </c>
      <c r="E14" s="52"/>
      <c r="F14" s="52"/>
      <c r="G14" s="52"/>
      <c r="H14" s="53"/>
    </row>
  </sheetData>
  <mergeCells count="3">
    <mergeCell ref="B1:H1"/>
    <mergeCell ref="D13:H13"/>
    <mergeCell ref="D14:H14"/>
  </mergeCells>
  <phoneticPr fontId="10" type="noConversion"/>
  <printOptions horizontalCentered="1" verticalCentered="1"/>
  <pageMargins left="0.5" right="0.5" top="0.75" bottom="0.75" header="0.5" footer="0.5"/>
  <pageSetup scale="81" orientation="landscape" horizontalDpi="4294967292" verticalDpi="4294967292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H14"/>
  <sheetViews>
    <sheetView showGridLines="0" workbookViewId="0">
      <selection activeCell="B4" sqref="B4"/>
    </sheetView>
  </sheetViews>
  <sheetFormatPr defaultColWidth="8.75" defaultRowHeight="16.5"/>
  <cols>
    <col min="1" max="1" width="2.375" style="1" customWidth="1"/>
    <col min="2" max="8" width="17.625" customWidth="1"/>
    <col min="10" max="10" width="13.375" bestFit="1" customWidth="1"/>
    <col min="11" max="11" width="14.75" bestFit="1" customWidth="1"/>
  </cols>
  <sheetData>
    <row r="1" spans="1:8" s="1" customFormat="1" ht="59.25" customHeight="1" thickBot="1">
      <c r="B1" s="47">
        <f>DATE(CalendarYear,6,1)</f>
        <v>46174</v>
      </c>
      <c r="C1" s="47"/>
      <c r="D1" s="47"/>
      <c r="E1" s="47"/>
      <c r="F1" s="47"/>
      <c r="G1" s="47"/>
      <c r="H1" s="47"/>
    </row>
    <row r="2" spans="1:8" s="3" customFormat="1" ht="21.75" customHeight="1">
      <c r="A2" s="2"/>
      <c r="B2" s="8" t="s">
        <v>1</v>
      </c>
      <c r="C2" s="9" t="s">
        <v>2</v>
      </c>
      <c r="D2" s="9" t="s">
        <v>3</v>
      </c>
      <c r="E2" s="9" t="s">
        <v>4</v>
      </c>
      <c r="F2" s="9" t="s">
        <v>5</v>
      </c>
      <c r="G2" s="16" t="s">
        <v>6</v>
      </c>
      <c r="H2" s="10" t="s">
        <v>7</v>
      </c>
    </row>
    <row r="3" spans="1:8" ht="14.1" customHeight="1">
      <c r="B3" s="11">
        <f>IF(DAY(JunSun1)=1,"",IF(AND(YEAR(JunSun1+1)=CalendarYear,MONTH(JunSun1+1)=6),JunSun1+1,""))</f>
        <v>46174</v>
      </c>
      <c r="C3" s="5">
        <f>IF(DAY(JunSun1)=1,"",IF(AND(YEAR(JunSun1+2)=CalendarYear,MONTH(JunSun1+2)=6),JunSun1+2,""))</f>
        <v>46175</v>
      </c>
      <c r="D3" s="5">
        <f>IF(DAY(JunSun1)=1,"",IF(AND(YEAR(JunSun1+3)=CalendarYear,MONTH(JunSun1+3)=6),JunSun1+3,""))</f>
        <v>46176</v>
      </c>
      <c r="E3" s="5">
        <f>IF(DAY(JunSun1)=1,"",IF(AND(YEAR(JunSun1+4)=CalendarYear,MONTH(JunSun1+4)=6),JunSun1+4,""))</f>
        <v>46177</v>
      </c>
      <c r="F3" s="5">
        <f>IF(DAY(JunSun1)=1,"",IF(AND(YEAR(JunSun1+5)=CalendarYear,MONTH(JunSun1+5)=6),JunSun1+5,""))</f>
        <v>46178</v>
      </c>
      <c r="G3" s="5">
        <f>IF(DAY(JunSun1)=1,"",IF(AND(YEAR(JunSun1+6)=CalendarYear,MONTH(JunSun1+6)=6),JunSun1+6,""))</f>
        <v>46179</v>
      </c>
      <c r="H3" s="12">
        <f>IF(DAY(JunSun1)=1,IF(AND(YEAR(JunSun1)=CalendarYear,MONTH(JunSun1)=6),JunSun1,""),IF(AND(YEAR(JunSun1+7)=CalendarYear,MONTH(JunSun1+7)=6),JunSun1+7,""))</f>
        <v>46180</v>
      </c>
    </row>
    <row r="4" spans="1:8" ht="57.95" customHeight="1">
      <c r="B4" s="45" t="s">
        <v>13</v>
      </c>
      <c r="C4" s="42" t="s">
        <v>12</v>
      </c>
      <c r="D4" s="42" t="s">
        <v>12</v>
      </c>
      <c r="E4" s="42" t="s">
        <v>12</v>
      </c>
      <c r="F4" s="42" t="s">
        <v>12</v>
      </c>
      <c r="G4" s="42" t="s">
        <v>12</v>
      </c>
      <c r="H4" s="42" t="s">
        <v>12</v>
      </c>
    </row>
    <row r="5" spans="1:8" ht="14.1" customHeight="1">
      <c r="B5" s="11">
        <f>IF(DAY(JunSun1)=1,IF(AND(YEAR(JunSun1+1)=CalendarYear,MONTH(JunSun1+1)=6),JunSun1+1,""),IF(AND(YEAR(JunSun1+8)=CalendarYear,MONTH(JunSun1+8)=6),JunSun1+8,""))</f>
        <v>46181</v>
      </c>
      <c r="C5" s="5">
        <f>IF(DAY(JunSun1)=1,IF(AND(YEAR(JunSun1+2)=CalendarYear,MONTH(JunSun1+2)=6),JunSun1+2,""),IF(AND(YEAR(JunSun1+9)=CalendarYear,MONTH(JunSun1+9)=6),JunSun1+9,""))</f>
        <v>46182</v>
      </c>
      <c r="D5" s="5">
        <f>IF(DAY(JunSun1)=1,IF(AND(YEAR(JunSun1+3)=CalendarYear,MONTH(JunSun1+3)=6),JunSun1+3,""),IF(AND(YEAR(JunSun1+10)=CalendarYear,MONTH(JunSun1+10)=6),JunSun1+10,""))</f>
        <v>46183</v>
      </c>
      <c r="E5" s="5">
        <f>IF(DAY(JunSun1)=1,IF(AND(YEAR(JunSun1+4)=CalendarYear,MONTH(JunSun1+4)=6),JunSun1+4,""),IF(AND(YEAR(JunSun1+11)=CalendarYear,MONTH(JunSun1+11)=6),JunSun1+11,""))</f>
        <v>46184</v>
      </c>
      <c r="F5" s="5">
        <f>IF(DAY(JunSun1)=1,IF(AND(YEAR(JunSun1+5)=CalendarYear,MONTH(JunSun1+5)=6),JunSun1+5,""),IF(AND(YEAR(JunSun1+12)=CalendarYear,MONTH(JunSun1+12)=6),JunSun1+12,""))</f>
        <v>46185</v>
      </c>
      <c r="G5" s="5">
        <f>IF(DAY(JunSun1)=1,IF(AND(YEAR(JunSun1+6)=CalendarYear,MONTH(JunSun1+6)=6),JunSun1+6,""),IF(AND(YEAR(JunSun1+13)=CalendarYear,MONTH(JunSun1+13)=6),JunSun1+13,""))</f>
        <v>46186</v>
      </c>
      <c r="H5" s="12">
        <f>IF(DAY(JunSun1)=1,IF(AND(YEAR(JunSun1+7)=CalendarYear,MONTH(JunSun1+7)=6),JunSun1+7,""),IF(AND(YEAR(JunSun1+14)=CalendarYear,MONTH(JunSun1+14)=6),JunSun1+14,""))</f>
        <v>46187</v>
      </c>
    </row>
    <row r="6" spans="1:8" ht="57.95" customHeight="1">
      <c r="B6" s="46" t="s">
        <v>14</v>
      </c>
      <c r="C6" s="38"/>
      <c r="D6" s="38"/>
      <c r="E6" s="38"/>
      <c r="F6" s="38"/>
      <c r="G6" s="38"/>
      <c r="H6" s="38"/>
    </row>
    <row r="7" spans="1:8" ht="14.1" customHeight="1">
      <c r="B7" s="11">
        <f>IF(DAY(JunSun1)=1,IF(AND(YEAR(JunSun1+8)=CalendarYear,MONTH(JunSun1+8)=6),JunSun1+8,""),IF(AND(YEAR(JunSun1+15)=CalendarYear,MONTH(JunSun1+15)=6),JunSun1+15,""))</f>
        <v>46188</v>
      </c>
      <c r="C7" s="5">
        <f>IF(DAY(JunSun1)=1,IF(AND(YEAR(JunSun1+9)=CalendarYear,MONTH(JunSun1+9)=6),JunSun1+9,""),IF(AND(YEAR(JunSun1+16)=CalendarYear,MONTH(JunSun1+16)=6),JunSun1+16,""))</f>
        <v>46189</v>
      </c>
      <c r="D7" s="5">
        <f>IF(DAY(JunSun1)=1,IF(AND(YEAR(JunSun1+10)=CalendarYear,MONTH(JunSun1+10)=6),JunSun1+10,""),IF(AND(YEAR(JunSun1+17)=CalendarYear,MONTH(JunSun1+17)=6),JunSun1+17,""))</f>
        <v>46190</v>
      </c>
      <c r="E7" s="5">
        <f>IF(DAY(JunSun1)=1,IF(AND(YEAR(JunSun1+11)=CalendarYear,MONTH(JunSun1+11)=6),JunSun1+11,""),IF(AND(YEAR(JunSun1+18)=CalendarYear,MONTH(JunSun1+18)=6),JunSun1+18,""))</f>
        <v>46191</v>
      </c>
      <c r="F7" s="5">
        <f>IF(DAY(JunSun1)=1,IF(AND(YEAR(JunSun1+12)=CalendarYear,MONTH(JunSun1+12)=6),JunSun1+12,""),IF(AND(YEAR(JunSun1+19)=CalendarYear,MONTH(JunSun1+19)=6),JunSun1+19,""))</f>
        <v>46192</v>
      </c>
      <c r="G7" s="5">
        <f>IF(DAY(JunSun1)=1,IF(AND(YEAR(JunSun1+13)=CalendarYear,MONTH(JunSun1+13)=6),JunSun1+13,""),IF(AND(YEAR(JunSun1+20)=CalendarYear,MONTH(JunSun1+20)=6),JunSun1+20,""))</f>
        <v>46193</v>
      </c>
      <c r="H7" s="12">
        <f>IF(DAY(JunSun1)=1,IF(AND(YEAR(JunSun1+14)=CalendarYear,MONTH(JunSun1+14)=6),JunSun1+14,""),IF(AND(YEAR(JunSun1+21)=CalendarYear,MONTH(JunSun1+21)=6),JunSun1+21,""))</f>
        <v>46194</v>
      </c>
    </row>
    <row r="8" spans="1:8" ht="57.95" customHeight="1">
      <c r="B8" s="38"/>
      <c r="C8" s="45" t="s">
        <v>13</v>
      </c>
      <c r="D8" s="42" t="s">
        <v>12</v>
      </c>
      <c r="E8" s="46" t="s">
        <v>14</v>
      </c>
      <c r="F8" s="38"/>
      <c r="G8" s="38"/>
      <c r="H8" s="38"/>
    </row>
    <row r="9" spans="1:8" ht="14.1" customHeight="1">
      <c r="B9" s="11">
        <f>IF(DAY(JunSun1)=1,IF(AND(YEAR(JunSun1+15)=CalendarYear,MONTH(JunSun1+15)=6),JunSun1+15,""),IF(AND(YEAR(JunSun1+22)=CalendarYear,MONTH(JunSun1+22)=6),JunSun1+22,""))</f>
        <v>46195</v>
      </c>
      <c r="C9" s="5">
        <f>IF(DAY(JunSun1)=1,IF(AND(YEAR(JunSun1+16)=CalendarYear,MONTH(JunSun1+16)=6),JunSun1+16,""),IF(AND(YEAR(JunSun1+23)=CalendarYear,MONTH(JunSun1+23)=6),JunSun1+23,""))</f>
        <v>46196</v>
      </c>
      <c r="D9" s="5">
        <f>IF(DAY(JunSun1)=1,IF(AND(YEAR(JunSun1+17)=CalendarYear,MONTH(JunSun1+17)=6),JunSun1+17,""),IF(AND(YEAR(JunSun1+24)=CalendarYear,MONTH(JunSun1+24)=6),JunSun1+24,""))</f>
        <v>46197</v>
      </c>
      <c r="E9" s="5">
        <f>IF(DAY(JunSun1)=1,IF(AND(YEAR(JunSun1+18)=CalendarYear,MONTH(JunSun1+18)=6),JunSun1+18,""),IF(AND(YEAR(JunSun1+25)=CalendarYear,MONTH(JunSun1+25)=6),JunSun1+25,""))</f>
        <v>46198</v>
      </c>
      <c r="F9" s="5">
        <f>IF(DAY(JunSun1)=1,IF(AND(YEAR(JunSun1+19)=CalendarYear,MONTH(JunSun1+19)=6),JunSun1+19,""),IF(AND(YEAR(JunSun1+26)=CalendarYear,MONTH(JunSun1+26)=6),JunSun1+26,""))</f>
        <v>46199</v>
      </c>
      <c r="G9" s="5">
        <f>IF(DAY(JunSun1)=1,IF(AND(YEAR(JunSun1+20)=CalendarYear,MONTH(JunSun1+20)=6),JunSun1+20,""),IF(AND(YEAR(JunSun1+27)=CalendarYear,MONTH(JunSun1+27)=6),JunSun1+27,""))</f>
        <v>46200</v>
      </c>
      <c r="H9" s="12">
        <f>IF(DAY(JunSun1)=1,IF(AND(YEAR(JunSun1+21)=CalendarYear,MONTH(JunSun1+21)=6),JunSun1+21,""),IF(AND(YEAR(JunSun1+28)=CalendarYear,MONTH(JunSun1+28)=6),JunSun1+28,""))</f>
        <v>46201</v>
      </c>
    </row>
    <row r="10" spans="1:8" ht="57.95" customHeight="1">
      <c r="B10" s="38"/>
      <c r="C10" s="38"/>
      <c r="D10" s="38"/>
      <c r="E10" s="38"/>
      <c r="F10" s="38"/>
      <c r="G10" s="38"/>
      <c r="H10" s="38"/>
    </row>
    <row r="11" spans="1:8" ht="14.1" customHeight="1">
      <c r="B11" s="11">
        <f>IF(DAY(JunSun1)=1,IF(AND(YEAR(JunSun1+22)=CalendarYear,MONTH(JunSun1+22)=6),JunSun1+22,""),IF(AND(YEAR(JunSun1+29)=CalendarYear,MONTH(JunSun1+29)=6),JunSun1+29,""))</f>
        <v>46202</v>
      </c>
      <c r="C11" s="5">
        <f>IF(DAY(JunSun1)=1,IF(AND(YEAR(JunSun1+23)=CalendarYear,MONTH(JunSun1+23)=6),JunSun1+23,""),IF(AND(YEAR(JunSun1+30)=CalendarYear,MONTH(JunSun1+30)=6),JunSun1+30,""))</f>
        <v>46203</v>
      </c>
      <c r="D11" s="5" t="str">
        <f>IF(DAY(JunSun1)=1,IF(AND(YEAR(JunSun1+24)=CalendarYear,MONTH(JunSun1+24)=6),JunSun1+24,""),IF(AND(YEAR(JunSun1+31)=CalendarYear,MONTH(JunSun1+31)=6),JunSun1+31,""))</f>
        <v/>
      </c>
      <c r="E11" s="5" t="str">
        <f>IF(DAY(JunSun1)=1,IF(AND(YEAR(JunSun1+25)=CalendarYear,MONTH(JunSun1+25)=6),JunSun1+25,""),IF(AND(YEAR(JunSun1+32)=CalendarYear,MONTH(JunSun1+32)=6),JunSun1+32,""))</f>
        <v/>
      </c>
      <c r="F11" s="5" t="str">
        <f>IF(DAY(JunSun1)=1,IF(AND(YEAR(JunSun1+26)=CalendarYear,MONTH(JunSun1+26)=6),JunSun1+26,""),IF(AND(YEAR(JunSun1+33)=CalendarYear,MONTH(JunSun1+33)=6),JunSun1+33,""))</f>
        <v/>
      </c>
      <c r="G11" s="5" t="str">
        <f>IF(DAY(JunSun1)=1,IF(AND(YEAR(JunSun1+27)=CalendarYear,MONTH(JunSun1+27)=6),JunSun1+27,""),IF(AND(YEAR(JunSun1+34)=CalendarYear,MONTH(JunSun1+34)=6),JunSun1+34,""))</f>
        <v/>
      </c>
      <c r="H11" s="12" t="str">
        <f>IF(DAY(JunSun1)=1,IF(AND(YEAR(JunSun1+28)=CalendarYear,MONTH(JunSun1+28)=6),JunSun1+28,""),IF(AND(YEAR(JunSun1+35)=CalendarYear,MONTH(JunSun1+35)=6),JunSun1+35,""))</f>
        <v/>
      </c>
    </row>
    <row r="12" spans="1:8" ht="57.95" customHeight="1">
      <c r="B12" s="38"/>
      <c r="C12" s="38"/>
      <c r="F12" s="6"/>
    </row>
    <row r="13" spans="1:8" ht="14.1" customHeight="1">
      <c r="B13" s="11" t="str">
        <f>IF(DAY(JunSun1)=1,IF(AND(YEAR(JunSun1+29)=CalendarYear,MONTH(JunSun1+29)=6),JunSun1+29,""),IF(AND(YEAR(JunSun1+36)=CalendarYear,MONTH(JunSun1+36)=6),JunSun1+36,""))</f>
        <v/>
      </c>
      <c r="C13" s="5" t="str">
        <f>IF(DAY(JunSun1)=1,IF(AND(YEAR(JunSun1+30)=CalendarYear,MONTH(JunSun1+30)=6),JunSun1+30,""),IF(AND(YEAR(JunSun1+37)=CalendarYear,MONTH(JunSun1+37)=6),JunSun1+37,""))</f>
        <v/>
      </c>
      <c r="D13" s="48" t="s">
        <v>8</v>
      </c>
      <c r="E13" s="49"/>
      <c r="F13" s="49"/>
      <c r="G13" s="49"/>
      <c r="H13" s="50"/>
    </row>
    <row r="14" spans="1:8" ht="57.95" customHeight="1" thickBot="1">
      <c r="B14" s="15"/>
      <c r="C14" s="13"/>
      <c r="D14" s="55" t="s">
        <v>10</v>
      </c>
      <c r="E14" s="56"/>
      <c r="F14" s="56"/>
      <c r="G14" s="56"/>
      <c r="H14" s="57"/>
    </row>
  </sheetData>
  <mergeCells count="3">
    <mergeCell ref="B1:H1"/>
    <mergeCell ref="D13:H13"/>
    <mergeCell ref="D14:H14"/>
  </mergeCells>
  <phoneticPr fontId="10" type="noConversion"/>
  <printOptions horizontalCentered="1" verticalCentered="1"/>
  <pageMargins left="0.5" right="0.5" top="0.75" bottom="0.75" header="0.5" footer="0.5"/>
  <pageSetup scale="81" orientation="landscape" horizontalDpi="4294967292" verticalDpi="4294967292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H14"/>
  <sheetViews>
    <sheetView showGridLines="0" workbookViewId="0">
      <selection activeCell="F8" sqref="F8"/>
    </sheetView>
  </sheetViews>
  <sheetFormatPr defaultColWidth="8.75" defaultRowHeight="16.5"/>
  <cols>
    <col min="1" max="1" width="2.375" style="1" customWidth="1"/>
    <col min="2" max="8" width="17.625" customWidth="1"/>
    <col min="10" max="10" width="13.375" bestFit="1" customWidth="1"/>
    <col min="11" max="11" width="14.75" bestFit="1" customWidth="1"/>
  </cols>
  <sheetData>
    <row r="1" spans="1:8" s="1" customFormat="1" ht="59.25" customHeight="1" thickBot="1">
      <c r="B1" s="47">
        <f>DATE(CalendarYear,7,1)</f>
        <v>46204</v>
      </c>
      <c r="C1" s="47"/>
      <c r="D1" s="47"/>
      <c r="E1" s="47"/>
      <c r="F1" s="47"/>
      <c r="G1" s="47"/>
      <c r="H1" s="47"/>
    </row>
    <row r="2" spans="1:8" s="3" customFormat="1" ht="21.75" customHeight="1">
      <c r="A2" s="2"/>
      <c r="B2" s="8" t="s">
        <v>1</v>
      </c>
      <c r="C2" s="9" t="s">
        <v>2</v>
      </c>
      <c r="D2" s="9" t="s">
        <v>3</v>
      </c>
      <c r="E2" s="9" t="s">
        <v>4</v>
      </c>
      <c r="F2" s="9" t="s">
        <v>5</v>
      </c>
      <c r="G2" s="16" t="s">
        <v>6</v>
      </c>
      <c r="H2" s="10" t="s">
        <v>7</v>
      </c>
    </row>
    <row r="3" spans="1:8" ht="14.1" customHeight="1">
      <c r="B3" s="11" t="str">
        <f>IF(DAY(JulSun1)=1,"",IF(AND(YEAR(JulSun1+1)=CalendarYear,MONTH(JulSun1+1)=7),JulSun1+1,""))</f>
        <v/>
      </c>
      <c r="C3" s="5" t="str">
        <f>IF(DAY(JulSun1)=1,"",IF(AND(YEAR(JulSun1+2)=CalendarYear,MONTH(JulSun1+2)=7),JulSun1+2,""))</f>
        <v/>
      </c>
      <c r="D3" s="5">
        <f>IF(DAY(JulSun1)=1,"",IF(AND(YEAR(JulSun1+3)=CalendarYear,MONTH(JulSun1+3)=7),JulSun1+3,""))</f>
        <v>46204</v>
      </c>
      <c r="E3" s="5">
        <f>IF(DAY(JulSun1)=1,"",IF(AND(YEAR(JulSun1+4)=CalendarYear,MONTH(JulSun1+4)=7),JulSun1+4,""))</f>
        <v>46205</v>
      </c>
      <c r="F3" s="5">
        <f>IF(DAY(JulSun1)=1,"",IF(AND(YEAR(JulSun1+5)=CalendarYear,MONTH(JulSun1+5)=7),JulSun1+5,""))</f>
        <v>46206</v>
      </c>
      <c r="G3" s="5">
        <f>IF(DAY(JulSun1)=1,"",IF(AND(YEAR(JulSun1+6)=CalendarYear,MONTH(JulSun1+6)=7),JulSun1+6,""))</f>
        <v>46207</v>
      </c>
      <c r="H3" s="12">
        <f>IF(DAY(JulSun1)=1,IF(AND(YEAR(JulSun1)=CalendarYear,MONTH(JulSun1)=7),JulSun1,""),IF(AND(YEAR(JulSun1+7)=CalendarYear,MONTH(JulSun1+7)=7),JulSun1+7,""))</f>
        <v>46208</v>
      </c>
    </row>
    <row r="4" spans="1:8" ht="57.95" customHeight="1">
      <c r="B4" s="14"/>
      <c r="C4" s="6"/>
      <c r="D4" s="41"/>
      <c r="E4" s="41"/>
      <c r="F4" s="38"/>
      <c r="G4" s="38"/>
      <c r="H4" s="38"/>
    </row>
    <row r="5" spans="1:8" ht="14.1" customHeight="1">
      <c r="B5" s="11">
        <f>IF(DAY(JulSun1)=1,IF(AND(YEAR(JulSun1+1)=CalendarYear,MONTH(JulSun1+1)=7),JulSun1+1,""),IF(AND(YEAR(JulSun1+8)=CalendarYear,MONTH(JulSun1+8)=7),JulSun1+8,""))</f>
        <v>46209</v>
      </c>
      <c r="C5" s="5">
        <f>IF(DAY(JulSun1)=1,IF(AND(YEAR(JulSun1+2)=CalendarYear,MONTH(JulSun1+2)=7),JulSun1+2,""),IF(AND(YEAR(JulSun1+9)=CalendarYear,MONTH(JulSun1+9)=7),JulSun1+9,""))</f>
        <v>46210</v>
      </c>
      <c r="D5" s="5">
        <f>IF(DAY(JulSun1)=1,IF(AND(YEAR(JulSun1+3)=CalendarYear,MONTH(JulSun1+3)=7),JulSun1+3,""),IF(AND(YEAR(JulSun1+10)=CalendarYear,MONTH(JulSun1+10)=7),JulSun1+10,""))</f>
        <v>46211</v>
      </c>
      <c r="E5" s="5">
        <f>IF(DAY(JulSun1)=1,IF(AND(YEAR(JulSun1+4)=CalendarYear,MONTH(JulSun1+4)=7),JulSun1+4,""),IF(AND(YEAR(JulSun1+11)=CalendarYear,MONTH(JulSun1+11)=7),JulSun1+11,""))</f>
        <v>46212</v>
      </c>
      <c r="F5" s="5">
        <f>IF(DAY(JulSun1)=1,IF(AND(YEAR(JulSun1+5)=CalendarYear,MONTH(JulSun1+5)=7),JulSun1+5,""),IF(AND(YEAR(JulSun1+12)=CalendarYear,MONTH(JulSun1+12)=7),JulSun1+12,""))</f>
        <v>46213</v>
      </c>
      <c r="G5" s="5">
        <f>IF(DAY(JulSun1)=1,IF(AND(YEAR(JulSun1+6)=CalendarYear,MONTH(JulSun1+6)=7),JulSun1+6,""),IF(AND(YEAR(JulSun1+13)=CalendarYear,MONTH(JulSun1+13)=7),JulSun1+13,""))</f>
        <v>46214</v>
      </c>
      <c r="H5" s="12">
        <f>IF(DAY(JulSun1)=1,IF(AND(YEAR(JulSun1+7)=CalendarYear,MONTH(JulSun1+7)=7),JulSun1+7,""),IF(AND(YEAR(JulSun1+14)=CalendarYear,MONTH(JulSun1+14)=7),JulSun1+14,""))</f>
        <v>46215</v>
      </c>
    </row>
    <row r="6" spans="1:8" ht="57.95" customHeight="1">
      <c r="B6" s="38"/>
      <c r="C6" s="38"/>
      <c r="D6" s="38"/>
      <c r="E6" s="38"/>
      <c r="F6" s="38"/>
      <c r="G6" s="38"/>
      <c r="H6" s="38"/>
    </row>
    <row r="7" spans="1:8" ht="14.1" customHeight="1">
      <c r="B7" s="11">
        <f>IF(DAY(JulSun1)=1,IF(AND(YEAR(JulSun1+8)=CalendarYear,MONTH(JulSun1+8)=7),JulSun1+8,""),IF(AND(YEAR(JulSun1+15)=CalendarYear,MONTH(JulSun1+15)=7),JulSun1+15,""))</f>
        <v>46216</v>
      </c>
      <c r="C7" s="5">
        <f>IF(DAY(JulSun1)=1,IF(AND(YEAR(JulSun1+9)=CalendarYear,MONTH(JulSun1+9)=7),JulSun1+9,""),IF(AND(YEAR(JulSun1+16)=CalendarYear,MONTH(JulSun1+16)=7),JulSun1+16,""))</f>
        <v>46217</v>
      </c>
      <c r="D7" s="5">
        <f>IF(DAY(JulSun1)=1,IF(AND(YEAR(JulSun1+10)=CalendarYear,MONTH(JulSun1+10)=7),JulSun1+10,""),IF(AND(YEAR(JulSun1+17)=CalendarYear,MONTH(JulSun1+17)=7),JulSun1+17,""))</f>
        <v>46218</v>
      </c>
      <c r="E7" s="5">
        <f>IF(DAY(JulSun1)=1,IF(AND(YEAR(JulSun1+11)=CalendarYear,MONTH(JulSun1+11)=7),JulSun1+11,""),IF(AND(YEAR(JulSun1+18)=CalendarYear,MONTH(JulSun1+18)=7),JulSun1+18,""))</f>
        <v>46219</v>
      </c>
      <c r="F7" s="5">
        <f>IF(DAY(JulSun1)=1,IF(AND(YEAR(JulSun1+12)=CalendarYear,MONTH(JulSun1+12)=7),JulSun1+12,""),IF(AND(YEAR(JulSun1+19)=CalendarYear,MONTH(JulSun1+19)=7),JulSun1+19,""))</f>
        <v>46220</v>
      </c>
      <c r="G7" s="5">
        <f>IF(DAY(JulSun1)=1,IF(AND(YEAR(JulSun1+13)=CalendarYear,MONTH(JulSun1+13)=7),JulSun1+13,""),IF(AND(YEAR(JulSun1+20)=CalendarYear,MONTH(JulSun1+20)=7),JulSun1+20,""))</f>
        <v>46221</v>
      </c>
      <c r="H7" s="12">
        <f>IF(DAY(JulSun1)=1,IF(AND(YEAR(JulSun1+14)=CalendarYear,MONTH(JulSun1+14)=7),JulSun1+14,""),IF(AND(YEAR(JulSun1+21)=CalendarYear,MONTH(JulSun1+21)=7),JulSun1+21,""))</f>
        <v>46222</v>
      </c>
    </row>
    <row r="8" spans="1:8" ht="57.95" customHeight="1">
      <c r="B8" s="40"/>
      <c r="C8" s="38"/>
      <c r="D8" s="38"/>
      <c r="E8" s="38"/>
      <c r="F8" s="38"/>
      <c r="G8" s="38"/>
      <c r="H8" s="38"/>
    </row>
    <row r="9" spans="1:8" ht="14.1" customHeight="1">
      <c r="B9" s="11">
        <f>IF(DAY(JulSun1)=1,IF(AND(YEAR(JulSun1+15)=CalendarYear,MONTH(JulSun1+15)=7),JulSun1+15,""),IF(AND(YEAR(JulSun1+22)=CalendarYear,MONTH(JulSun1+22)=7),JulSun1+22,""))</f>
        <v>46223</v>
      </c>
      <c r="C9" s="5">
        <f>IF(DAY(JulSun1)=1,IF(AND(YEAR(JulSun1+16)=CalendarYear,MONTH(JulSun1+16)=7),JulSun1+16,""),IF(AND(YEAR(JulSun1+23)=CalendarYear,MONTH(JulSun1+23)=7),JulSun1+23,""))</f>
        <v>46224</v>
      </c>
      <c r="D9" s="5">
        <f>IF(DAY(JulSun1)=1,IF(AND(YEAR(JulSun1+17)=CalendarYear,MONTH(JulSun1+17)=7),JulSun1+17,""),IF(AND(YEAR(JulSun1+24)=CalendarYear,MONTH(JulSun1+24)=7),JulSun1+24,""))</f>
        <v>46225</v>
      </c>
      <c r="E9" s="5">
        <f>IF(DAY(JulSun1)=1,IF(AND(YEAR(JulSun1+18)=CalendarYear,MONTH(JulSun1+18)=7),JulSun1+18,""),IF(AND(YEAR(JulSun1+25)=CalendarYear,MONTH(JulSun1+25)=7),JulSun1+25,""))</f>
        <v>46226</v>
      </c>
      <c r="F9" s="5">
        <f>IF(DAY(JulSun1)=1,IF(AND(YEAR(JulSun1+19)=CalendarYear,MONTH(JulSun1+19)=7),JulSun1+19,""),IF(AND(YEAR(JulSun1+26)=CalendarYear,MONTH(JulSun1+26)=7),JulSun1+26,""))</f>
        <v>46227</v>
      </c>
      <c r="G9" s="5">
        <f>IF(DAY(JulSun1)=1,IF(AND(YEAR(JulSun1+20)=CalendarYear,MONTH(JulSun1+20)=7),JulSun1+20,""),IF(AND(YEAR(JulSun1+27)=CalendarYear,MONTH(JulSun1+27)=7),JulSun1+27,""))</f>
        <v>46228</v>
      </c>
      <c r="H9" s="12">
        <f>IF(DAY(JulSun1)=1,IF(AND(YEAR(JulSun1+21)=CalendarYear,MONTH(JulSun1+21)=7),JulSun1+21,""),IF(AND(YEAR(JulSun1+28)=CalendarYear,MONTH(JulSun1+28)=7),JulSun1+28,""))</f>
        <v>46229</v>
      </c>
    </row>
    <row r="10" spans="1:8" ht="57.95" customHeight="1">
      <c r="B10" s="38"/>
      <c r="C10" s="38"/>
      <c r="D10" s="38"/>
      <c r="E10" s="38"/>
      <c r="F10" s="38"/>
      <c r="G10" s="38"/>
      <c r="H10" s="38"/>
    </row>
    <row r="11" spans="1:8" ht="14.1" customHeight="1">
      <c r="B11" s="11">
        <f>IF(DAY(JulSun1)=1,IF(AND(YEAR(JulSun1+22)=CalendarYear,MONTH(JulSun1+22)=7),JulSun1+22,""),IF(AND(YEAR(JulSun1+29)=CalendarYear,MONTH(JulSun1+29)=7),JulSun1+29,""))</f>
        <v>46230</v>
      </c>
      <c r="C11" s="5">
        <f>IF(DAY(JulSun1)=1,IF(AND(YEAR(JulSun1+23)=CalendarYear,MONTH(JulSun1+23)=7),JulSun1+23,""),IF(AND(YEAR(JulSun1+30)=CalendarYear,MONTH(JulSun1+30)=7),JulSun1+30,""))</f>
        <v>46231</v>
      </c>
      <c r="D11" s="5">
        <f>IF(DAY(JulSun1)=1,IF(AND(YEAR(JulSun1+24)=CalendarYear,MONTH(JulSun1+24)=7),JulSun1+24,""),IF(AND(YEAR(JulSun1+31)=CalendarYear,MONTH(JulSun1+31)=7),JulSun1+31,""))</f>
        <v>46232</v>
      </c>
      <c r="E11" s="5">
        <f>IF(DAY(JulSun1)=1,IF(AND(YEAR(JulSun1+25)=CalendarYear,MONTH(JulSun1+25)=7),JulSun1+25,""),IF(AND(YEAR(JulSun1+32)=CalendarYear,MONTH(JulSun1+32)=7),JulSun1+32,""))</f>
        <v>46233</v>
      </c>
      <c r="F11" s="5">
        <f>IF(DAY(JulSun1)=1,IF(AND(YEAR(JulSun1+26)=CalendarYear,MONTH(JulSun1+26)=7),JulSun1+26,""),IF(AND(YEAR(JulSun1+33)=CalendarYear,MONTH(JulSun1+33)=7),JulSun1+33,""))</f>
        <v>46234</v>
      </c>
      <c r="G11" s="5" t="str">
        <f>IF(DAY(JulSun1)=1,IF(AND(YEAR(JulSun1+27)=CalendarYear,MONTH(JulSun1+27)=7),JulSun1+27,""),IF(AND(YEAR(JulSun1+34)=CalendarYear,MONTH(JulSun1+34)=7),JulSun1+34,""))</f>
        <v/>
      </c>
      <c r="H11" s="12" t="str">
        <f>IF(DAY(JulSun1)=1,IF(AND(YEAR(JulSun1+28)=CalendarYear,MONTH(JulSun1+28)=7),JulSun1+28,""),IF(AND(YEAR(JulSun1+35)=CalendarYear,MONTH(JulSun1+35)=7),JulSun1+35,""))</f>
        <v/>
      </c>
    </row>
    <row r="12" spans="1:8" ht="57.95" customHeight="1">
      <c r="B12" s="38"/>
      <c r="C12" s="38"/>
      <c r="D12" s="38"/>
      <c r="E12" s="38"/>
      <c r="F12" s="38"/>
    </row>
    <row r="13" spans="1:8" ht="14.1" customHeight="1">
      <c r="B13" s="11" t="str">
        <f>IF(DAY(JulSun1)=1,IF(AND(YEAR(JulSun1+29)=CalendarYear,MONTH(JulSun1+29)=7),JulSun1+29,""),IF(AND(YEAR(JulSun1+36)=CalendarYear,MONTH(JulSun1+36)=7),JulSun1+36,""))</f>
        <v/>
      </c>
      <c r="C13" s="5" t="str">
        <f>IF(DAY(JulSun1)=1,IF(AND(YEAR(JulSun1+30)=CalendarYear,MONTH(JulSun1+30)=7),JulSun1+30,""),IF(AND(YEAR(JulSun1+37)=CalendarYear,MONTH(JulSun1+37)=7),JulSun1+37,""))</f>
        <v/>
      </c>
      <c r="D13" s="48" t="s">
        <v>8</v>
      </c>
      <c r="E13" s="49"/>
      <c r="F13" s="49"/>
      <c r="G13" s="49"/>
      <c r="H13" s="50"/>
    </row>
    <row r="14" spans="1:8" ht="57.95" customHeight="1" thickBot="1">
      <c r="B14" s="15"/>
      <c r="C14" s="13"/>
      <c r="D14" s="51" t="s">
        <v>10</v>
      </c>
      <c r="E14" s="52"/>
      <c r="F14" s="52"/>
      <c r="G14" s="52"/>
      <c r="H14" s="53"/>
    </row>
  </sheetData>
  <mergeCells count="3">
    <mergeCell ref="B1:H1"/>
    <mergeCell ref="D13:H13"/>
    <mergeCell ref="D14:H14"/>
  </mergeCells>
  <phoneticPr fontId="10" type="noConversion"/>
  <printOptions horizontalCentered="1" verticalCentered="1"/>
  <pageMargins left="0.5" right="0.5" top="0.75" bottom="0.75" header="0.5" footer="0.5"/>
  <pageSetup scale="81" orientation="landscape" horizontalDpi="4294967292" verticalDpi="4294967292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H14"/>
  <sheetViews>
    <sheetView showGridLines="0" workbookViewId="0">
      <selection activeCell="E12" sqref="E12"/>
    </sheetView>
  </sheetViews>
  <sheetFormatPr defaultColWidth="8.75" defaultRowHeight="16.5"/>
  <cols>
    <col min="1" max="1" width="2.375" style="1" customWidth="1"/>
    <col min="2" max="8" width="17.625" customWidth="1"/>
    <col min="10" max="10" width="13.375" bestFit="1" customWidth="1"/>
    <col min="11" max="11" width="14.75" bestFit="1" customWidth="1"/>
  </cols>
  <sheetData>
    <row r="1" spans="1:8" s="1" customFormat="1" ht="59.25" customHeight="1" thickBot="1">
      <c r="B1" s="47">
        <f>DATE(CalendarYear,8,1)</f>
        <v>46235</v>
      </c>
      <c r="C1" s="47"/>
      <c r="D1" s="47"/>
      <c r="E1" s="47"/>
      <c r="F1" s="47"/>
      <c r="G1" s="47"/>
      <c r="H1" s="47"/>
    </row>
    <row r="2" spans="1:8" s="3" customFormat="1" ht="21.75" customHeight="1">
      <c r="A2" s="2"/>
      <c r="B2" s="8" t="s">
        <v>1</v>
      </c>
      <c r="C2" s="9" t="s">
        <v>2</v>
      </c>
      <c r="D2" s="9" t="s">
        <v>3</v>
      </c>
      <c r="E2" s="9" t="s">
        <v>4</v>
      </c>
      <c r="F2" s="9" t="s">
        <v>5</v>
      </c>
      <c r="G2" s="16" t="s">
        <v>6</v>
      </c>
      <c r="H2" s="10" t="s">
        <v>7</v>
      </c>
    </row>
    <row r="3" spans="1:8" ht="14.1" customHeight="1">
      <c r="B3" s="11" t="str">
        <f>IF(DAY(AugSun1)=1,"",IF(AND(YEAR(AugSun1+1)=CalendarYear,MONTH(AugSun1+1)=8),AugSun1+1,""))</f>
        <v/>
      </c>
      <c r="C3" s="5" t="str">
        <f>IF(DAY(AugSun1)=1,"",IF(AND(YEAR(AugSun1+2)=CalendarYear,MONTH(AugSun1+2)=8),AugSun1+2,""))</f>
        <v/>
      </c>
      <c r="D3" s="5" t="str">
        <f>IF(DAY(AugSun1)=1,"",IF(AND(YEAR(AugSun1+3)=CalendarYear,MONTH(AugSun1+3)=8),AugSun1+3,""))</f>
        <v/>
      </c>
      <c r="E3" s="5" t="str">
        <f>IF(DAY(AugSun1)=1,"",IF(AND(YEAR(AugSun1+4)=CalendarYear,MONTH(AugSun1+4)=8),AugSun1+4,""))</f>
        <v/>
      </c>
      <c r="F3" s="5" t="str">
        <f>IF(DAY(AugSun1)=1,"",IF(AND(YEAR(AugSun1+5)=CalendarYear,MONTH(AugSun1+5)=8),AugSun1+5,""))</f>
        <v/>
      </c>
      <c r="G3" s="5">
        <f>IF(DAY(AugSun1)=1,"",IF(AND(YEAR(AugSun1+6)=CalendarYear,MONTH(AugSun1+6)=8),AugSun1+6,""))</f>
        <v>46235</v>
      </c>
      <c r="H3" s="12">
        <f>IF(DAY(AugSun1)=1,IF(AND(YEAR(AugSun1)=CalendarYear,MONTH(AugSun1)=8),AugSun1,""),IF(AND(YEAR(AugSun1+7)=CalendarYear,MONTH(AugSun1+7)=8),AugSun1+7,""))</f>
        <v>46236</v>
      </c>
    </row>
    <row r="4" spans="1:8" ht="57.95" customHeight="1">
      <c r="G4" s="41"/>
      <c r="H4" s="38"/>
    </row>
    <row r="5" spans="1:8" ht="14.1" customHeight="1">
      <c r="B5" s="11">
        <f>IF(DAY(AugSun1)=1,IF(AND(YEAR(AugSun1+1)=CalendarYear,MONTH(AugSun1+1)=8),AugSun1+1,""),IF(AND(YEAR(AugSun1+8)=CalendarYear,MONTH(AugSun1+8)=8),AugSun1+8,""))</f>
        <v>46237</v>
      </c>
      <c r="C5" s="5">
        <f>IF(DAY(AugSun1)=1,IF(AND(YEAR(AugSun1+2)=CalendarYear,MONTH(AugSun1+2)=8),AugSun1+2,""),IF(AND(YEAR(AugSun1+9)=CalendarYear,MONTH(AugSun1+9)=8),AugSun1+9,""))</f>
        <v>46238</v>
      </c>
      <c r="D5" s="5">
        <f>IF(DAY(AugSun1)=1,IF(AND(YEAR(AugSun1+3)=CalendarYear,MONTH(AugSun1+3)=8),AugSun1+3,""),IF(AND(YEAR(AugSun1+10)=CalendarYear,MONTH(AugSun1+10)=8),AugSun1+10,""))</f>
        <v>46239</v>
      </c>
      <c r="E5" s="5">
        <f>IF(DAY(AugSun1)=1,IF(AND(YEAR(AugSun1+4)=CalendarYear,MONTH(AugSun1+4)=8),AugSun1+4,""),IF(AND(YEAR(AugSun1+11)=CalendarYear,MONTH(AugSun1+11)=8),AugSun1+11,""))</f>
        <v>46240</v>
      </c>
      <c r="F5" s="5">
        <f>IF(DAY(AugSun1)=1,IF(AND(YEAR(AugSun1+5)=CalendarYear,MONTH(AugSun1+5)=8),AugSun1+5,""),IF(AND(YEAR(AugSun1+12)=CalendarYear,MONTH(AugSun1+12)=8),AugSun1+12,""))</f>
        <v>46241</v>
      </c>
      <c r="G5" s="5">
        <f>IF(DAY(AugSun1)=1,IF(AND(YEAR(AugSun1+6)=CalendarYear,MONTH(AugSun1+6)=8),AugSun1+6,""),IF(AND(YEAR(AugSun1+13)=CalendarYear,MONTH(AugSun1+13)=8),AugSun1+13,""))</f>
        <v>46242</v>
      </c>
      <c r="H5" s="12">
        <f>IF(DAY(AugSun1)=1,IF(AND(YEAR(AugSun1+7)=CalendarYear,MONTH(AugSun1+7)=8),AugSun1+7,""),IF(AND(YEAR(AugSun1+14)=CalendarYear,MONTH(AugSun1+14)=8),AugSun1+14,""))</f>
        <v>46243</v>
      </c>
    </row>
    <row r="6" spans="1:8" ht="57.95" customHeight="1">
      <c r="B6" s="38"/>
      <c r="C6" s="38"/>
      <c r="D6" s="38"/>
      <c r="E6" s="38"/>
      <c r="F6" s="38"/>
      <c r="G6" s="38"/>
      <c r="H6" s="38"/>
    </row>
    <row r="7" spans="1:8" ht="14.1" customHeight="1">
      <c r="B7" s="11">
        <f>IF(DAY(AugSun1)=1,IF(AND(YEAR(AugSun1+8)=CalendarYear,MONTH(AugSun1+8)=8),AugSun1+8,""),IF(AND(YEAR(AugSun1+15)=CalendarYear,MONTH(AugSun1+15)=8),AugSun1+15,""))</f>
        <v>46244</v>
      </c>
      <c r="C7" s="5">
        <f>IF(DAY(AugSun1)=1,IF(AND(YEAR(AugSun1+9)=CalendarYear,MONTH(AugSun1+9)=8),AugSun1+9,""),IF(AND(YEAR(AugSun1+16)=CalendarYear,MONTH(AugSun1+16)=8),AugSun1+16,""))</f>
        <v>46245</v>
      </c>
      <c r="D7" s="5">
        <f>IF(DAY(AugSun1)=1,IF(AND(YEAR(AugSun1+10)=CalendarYear,MONTH(AugSun1+10)=8),AugSun1+10,""),IF(AND(YEAR(AugSun1+17)=CalendarYear,MONTH(AugSun1+17)=8),AugSun1+17,""))</f>
        <v>46246</v>
      </c>
      <c r="E7" s="5">
        <f>IF(DAY(AugSun1)=1,IF(AND(YEAR(AugSun1+11)=CalendarYear,MONTH(AugSun1+11)=8),AugSun1+11,""),IF(AND(YEAR(AugSun1+18)=CalendarYear,MONTH(AugSun1+18)=8),AugSun1+18,""))</f>
        <v>46247</v>
      </c>
      <c r="F7" s="5">
        <f>IF(DAY(AugSun1)=1,IF(AND(YEAR(AugSun1+12)=CalendarYear,MONTH(AugSun1+12)=8),AugSun1+12,""),IF(AND(YEAR(AugSun1+19)=CalendarYear,MONTH(AugSun1+19)=8),AugSun1+19,""))</f>
        <v>46248</v>
      </c>
      <c r="G7" s="5">
        <f>IF(DAY(AugSun1)=1,IF(AND(YEAR(AugSun1+13)=CalendarYear,MONTH(AugSun1+13)=8),AugSun1+13,""),IF(AND(YEAR(AugSun1+20)=CalendarYear,MONTH(AugSun1+20)=8),AugSun1+20,""))</f>
        <v>46249</v>
      </c>
      <c r="H7" s="12">
        <f>IF(DAY(AugSun1)=1,IF(AND(YEAR(AugSun1+14)=CalendarYear,MONTH(AugSun1+14)=8),AugSun1+14,""),IF(AND(YEAR(AugSun1+21)=CalendarYear,MONTH(AugSun1+21)=8),AugSun1+21,""))</f>
        <v>46250</v>
      </c>
    </row>
    <row r="8" spans="1:8" ht="57.95" customHeight="1">
      <c r="B8" s="38"/>
      <c r="C8" s="38"/>
      <c r="D8" s="38"/>
      <c r="E8" s="38"/>
      <c r="F8" s="38"/>
      <c r="G8" s="38"/>
      <c r="H8" s="38"/>
    </row>
    <row r="9" spans="1:8" ht="14.1" customHeight="1">
      <c r="B9" s="11">
        <f>IF(DAY(AugSun1)=1,IF(AND(YEAR(AugSun1+15)=CalendarYear,MONTH(AugSun1+15)=8),AugSun1+15,""),IF(AND(YEAR(AugSun1+22)=CalendarYear,MONTH(AugSun1+22)=8),AugSun1+22,""))</f>
        <v>46251</v>
      </c>
      <c r="C9" s="5">
        <f>IF(DAY(AugSun1)=1,IF(AND(YEAR(AugSun1+16)=CalendarYear,MONTH(AugSun1+16)=8),AugSun1+16,""),IF(AND(YEAR(AugSun1+23)=CalendarYear,MONTH(AugSun1+23)=8),AugSun1+23,""))</f>
        <v>46252</v>
      </c>
      <c r="D9" s="5">
        <f>IF(DAY(AugSun1)=1,IF(AND(YEAR(AugSun1+17)=CalendarYear,MONTH(AugSun1+17)=8),AugSun1+17,""),IF(AND(YEAR(AugSun1+24)=CalendarYear,MONTH(AugSun1+24)=8),AugSun1+24,""))</f>
        <v>46253</v>
      </c>
      <c r="E9" s="5">
        <f>IF(DAY(AugSun1)=1,IF(AND(YEAR(AugSun1+18)=CalendarYear,MONTH(AugSun1+18)=8),AugSun1+18,""),IF(AND(YEAR(AugSun1+25)=CalendarYear,MONTH(AugSun1+25)=8),AugSun1+25,""))</f>
        <v>46254</v>
      </c>
      <c r="F9" s="5">
        <f>IF(DAY(AugSun1)=1,IF(AND(YEAR(AugSun1+19)=CalendarYear,MONTH(AugSun1+19)=8),AugSun1+19,""),IF(AND(YEAR(AugSun1+26)=CalendarYear,MONTH(AugSun1+26)=8),AugSun1+26,""))</f>
        <v>46255</v>
      </c>
      <c r="G9" s="5">
        <f>IF(DAY(AugSun1)=1,IF(AND(YEAR(AugSun1+20)=CalendarYear,MONTH(AugSun1+20)=8),AugSun1+20,""),IF(AND(YEAR(AugSun1+27)=CalendarYear,MONTH(AugSun1+27)=8),AugSun1+27,""))</f>
        <v>46256</v>
      </c>
      <c r="H9" s="12">
        <f>IF(DAY(AugSun1)=1,IF(AND(YEAR(AugSun1+21)=CalendarYear,MONTH(AugSun1+21)=8),AugSun1+21,""),IF(AND(YEAR(AugSun1+28)=CalendarYear,MONTH(AugSun1+28)=8),AugSun1+28,""))</f>
        <v>46257</v>
      </c>
    </row>
    <row r="10" spans="1:8" ht="57.95" customHeight="1">
      <c r="B10" s="38"/>
      <c r="C10" s="38"/>
      <c r="D10" s="38"/>
      <c r="E10" s="38"/>
      <c r="F10" s="38"/>
      <c r="G10" s="38"/>
      <c r="H10" s="38"/>
    </row>
    <row r="11" spans="1:8" ht="14.1" customHeight="1">
      <c r="B11" s="11">
        <f>IF(DAY(AugSun1)=1,IF(AND(YEAR(AugSun1+22)=CalendarYear,MONTH(AugSun1+22)=8),AugSun1+22,""),IF(AND(YEAR(AugSun1+29)=CalendarYear,MONTH(AugSun1+29)=8),AugSun1+29,""))</f>
        <v>46258</v>
      </c>
      <c r="C11" s="5">
        <f>IF(DAY(AugSun1)=1,IF(AND(YEAR(AugSun1+23)=CalendarYear,MONTH(AugSun1+23)=8),AugSun1+23,""),IF(AND(YEAR(AugSun1+30)=CalendarYear,MONTH(AugSun1+30)=8),AugSun1+30,""))</f>
        <v>46259</v>
      </c>
      <c r="D11" s="5">
        <f>IF(DAY(AugSun1)=1,IF(AND(YEAR(AugSun1+24)=CalendarYear,MONTH(AugSun1+24)=8),AugSun1+24,""),IF(AND(YEAR(AugSun1+31)=CalendarYear,MONTH(AugSun1+31)=8),AugSun1+31,""))</f>
        <v>46260</v>
      </c>
      <c r="E11" s="5">
        <f>IF(DAY(AugSun1)=1,IF(AND(YEAR(AugSun1+25)=CalendarYear,MONTH(AugSun1+25)=8),AugSun1+25,""),IF(AND(YEAR(AugSun1+32)=CalendarYear,MONTH(AugSun1+32)=8),AugSun1+32,""))</f>
        <v>46261</v>
      </c>
      <c r="F11" s="5">
        <f>IF(DAY(AugSun1)=1,IF(AND(YEAR(AugSun1+26)=CalendarYear,MONTH(AugSun1+26)=8),AugSun1+26,""),IF(AND(YEAR(AugSun1+33)=CalendarYear,MONTH(AugSun1+33)=8),AugSun1+33,""))</f>
        <v>46262</v>
      </c>
      <c r="G11" s="5">
        <f>IF(DAY(AugSun1)=1,IF(AND(YEAR(AugSun1+27)=CalendarYear,MONTH(AugSun1+27)=8),AugSun1+27,""),IF(AND(YEAR(AugSun1+34)=CalendarYear,MONTH(AugSun1+34)=8),AugSun1+34,""))</f>
        <v>46263</v>
      </c>
      <c r="H11" s="12">
        <f>IF(DAY(AugSun1)=1,IF(AND(YEAR(AugSun1+28)=CalendarYear,MONTH(AugSun1+28)=8),AugSun1+28,""),IF(AND(YEAR(AugSun1+35)=CalendarYear,MONTH(AugSun1+35)=8),AugSun1+35,""))</f>
        <v>46264</v>
      </c>
    </row>
    <row r="12" spans="1:8" ht="57.95" customHeight="1">
      <c r="B12" s="38"/>
      <c r="C12" s="38"/>
      <c r="D12" s="38"/>
      <c r="E12" s="41"/>
      <c r="F12" s="41"/>
      <c r="G12" s="41"/>
      <c r="H12" s="41"/>
    </row>
    <row r="13" spans="1:8" ht="14.1" customHeight="1">
      <c r="B13" s="11">
        <f>IF(DAY(AugSun1)=1,IF(AND(YEAR(AugSun1+29)=CalendarYear,MONTH(AugSun1+29)=8),AugSun1+29,""),IF(AND(YEAR(AugSun1+36)=CalendarYear,MONTH(AugSun1+36)=8),AugSun1+36,""))</f>
        <v>46265</v>
      </c>
      <c r="C13" s="5" t="str">
        <f>IF(DAY(AugSun1)=1,IF(AND(YEAR(AugSun1+30)=CalendarYear,MONTH(AugSun1+30)=8),AugSun1+30,""),IF(AND(YEAR(AugSun1+37)=CalendarYear,MONTH(AugSun1+37)=8),AugSun1+37,""))</f>
        <v/>
      </c>
      <c r="D13" s="48" t="s">
        <v>8</v>
      </c>
      <c r="E13" s="49"/>
      <c r="F13" s="49"/>
      <c r="G13" s="49"/>
      <c r="H13" s="50"/>
    </row>
    <row r="14" spans="1:8" ht="57.95" customHeight="1" thickBot="1">
      <c r="B14" s="41"/>
      <c r="D14" s="51" t="s">
        <v>10</v>
      </c>
      <c r="E14" s="52"/>
      <c r="F14" s="52"/>
      <c r="G14" s="52"/>
      <c r="H14" s="53"/>
    </row>
  </sheetData>
  <mergeCells count="3">
    <mergeCell ref="B1:H1"/>
    <mergeCell ref="D13:H13"/>
    <mergeCell ref="D14:H14"/>
  </mergeCells>
  <phoneticPr fontId="10" type="noConversion"/>
  <printOptions horizontalCentered="1" verticalCentered="1"/>
  <pageMargins left="0.5" right="0.5" top="0.75" bottom="0.75" header="0.5" footer="0.5"/>
  <pageSetup scale="81" orientation="landscape" horizontalDpi="4294967292" verticalDpi="4294967292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H14"/>
  <sheetViews>
    <sheetView showGridLines="0" workbookViewId="0">
      <selection activeCell="H10" sqref="H10"/>
    </sheetView>
  </sheetViews>
  <sheetFormatPr defaultColWidth="8.75" defaultRowHeight="16.5"/>
  <cols>
    <col min="1" max="1" width="2.375" style="1" customWidth="1"/>
    <col min="2" max="8" width="17.625" customWidth="1"/>
    <col min="10" max="10" width="13.375" bestFit="1" customWidth="1"/>
    <col min="11" max="11" width="14.75" bestFit="1" customWidth="1"/>
  </cols>
  <sheetData>
    <row r="1" spans="1:8" s="1" customFormat="1" ht="59.25" customHeight="1" thickBot="1">
      <c r="B1" s="47">
        <f>DATE(CalendarYear,9,1)</f>
        <v>46266</v>
      </c>
      <c r="C1" s="47"/>
      <c r="D1" s="47"/>
      <c r="E1" s="47"/>
      <c r="F1" s="47"/>
      <c r="G1" s="47"/>
      <c r="H1" s="47"/>
    </row>
    <row r="2" spans="1:8" s="3" customFormat="1" ht="21.75" customHeight="1">
      <c r="A2" s="2"/>
      <c r="B2" s="8" t="s">
        <v>1</v>
      </c>
      <c r="C2" s="9" t="s">
        <v>2</v>
      </c>
      <c r="D2" s="9" t="s">
        <v>3</v>
      </c>
      <c r="E2" s="9" t="s">
        <v>4</v>
      </c>
      <c r="F2" s="9" t="s">
        <v>5</v>
      </c>
      <c r="G2" s="16" t="s">
        <v>6</v>
      </c>
      <c r="H2" s="10" t="s">
        <v>7</v>
      </c>
    </row>
    <row r="3" spans="1:8" ht="14.1" customHeight="1">
      <c r="B3" s="11" t="str">
        <f>IF(DAY(SepSun1)=1,"",IF(AND(YEAR(SepSun1+1)=CalendarYear,MONTH(SepSun1+1)=9),SepSun1+1,""))</f>
        <v/>
      </c>
      <c r="C3" s="5">
        <f>IF(DAY(SepSun1)=1,"",IF(AND(YEAR(SepSun1+2)=CalendarYear,MONTH(SepSun1+2)=9),SepSun1+2,""))</f>
        <v>46266</v>
      </c>
      <c r="D3" s="5">
        <f>IF(DAY(SepSun1)=1,"",IF(AND(YEAR(SepSun1+3)=CalendarYear,MONTH(SepSun1+3)=9),SepSun1+3,""))</f>
        <v>46267</v>
      </c>
      <c r="E3" s="5">
        <f>IF(DAY(SepSun1)=1,"",IF(AND(YEAR(SepSun1+4)=CalendarYear,MONTH(SepSun1+4)=9),SepSun1+4,""))</f>
        <v>46268</v>
      </c>
      <c r="F3" s="5">
        <f>IF(DAY(SepSun1)=1,"",IF(AND(YEAR(SepSun1+5)=CalendarYear,MONTH(SepSun1+5)=9),SepSun1+5,""))</f>
        <v>46269</v>
      </c>
      <c r="G3" s="5">
        <f>IF(DAY(SepSun1)=1,"",IF(AND(YEAR(SepSun1+6)=CalendarYear,MONTH(SepSun1+6)=9),SepSun1+6,""))</f>
        <v>46270</v>
      </c>
      <c r="H3" s="12">
        <f>IF(DAY(SepSun1)=1,IF(AND(YEAR(SepSun1)=CalendarYear,MONTH(SepSun1)=9),SepSun1,""),IF(AND(YEAR(SepSun1+7)=CalendarYear,MONTH(SepSun1+7)=9),SepSun1+7,""))</f>
        <v>46271</v>
      </c>
    </row>
    <row r="4" spans="1:8" ht="57.95" customHeight="1">
      <c r="B4" s="14"/>
      <c r="C4" s="41"/>
      <c r="D4" s="41"/>
      <c r="E4" s="38"/>
      <c r="F4" s="38"/>
      <c r="G4" s="38"/>
      <c r="H4" s="38"/>
    </row>
    <row r="5" spans="1:8" ht="14.1" customHeight="1">
      <c r="B5" s="11">
        <f>IF(DAY(SepSun1)=1,IF(AND(YEAR(SepSun1+1)=CalendarYear,MONTH(SepSun1+1)=9),SepSun1+1,""),IF(AND(YEAR(SepSun1+8)=CalendarYear,MONTH(SepSun1+8)=9),SepSun1+8,""))</f>
        <v>46272</v>
      </c>
      <c r="C5" s="5">
        <f>IF(DAY(SepSun1)=1,IF(AND(YEAR(SepSun1+2)=CalendarYear,MONTH(SepSun1+2)=9),SepSun1+2,""),IF(AND(YEAR(SepSun1+9)=CalendarYear,MONTH(SepSun1+9)=9),SepSun1+9,""))</f>
        <v>46273</v>
      </c>
      <c r="D5" s="5">
        <f>IF(DAY(SepSun1)=1,IF(AND(YEAR(SepSun1+3)=CalendarYear,MONTH(SepSun1+3)=9),SepSun1+3,""),IF(AND(YEAR(SepSun1+10)=CalendarYear,MONTH(SepSun1+10)=9),SepSun1+10,""))</f>
        <v>46274</v>
      </c>
      <c r="E5" s="5">
        <f>IF(DAY(SepSun1)=1,IF(AND(YEAR(SepSun1+4)=CalendarYear,MONTH(SepSun1+4)=9),SepSun1+4,""),IF(AND(YEAR(SepSun1+11)=CalendarYear,MONTH(SepSun1+11)=9),SepSun1+11,""))</f>
        <v>46275</v>
      </c>
      <c r="F5" s="5">
        <f>IF(DAY(SepSun1)=1,IF(AND(YEAR(SepSun1+5)=CalendarYear,MONTH(SepSun1+5)=9),SepSun1+5,""),IF(AND(YEAR(SepSun1+12)=CalendarYear,MONTH(SepSun1+12)=9),SepSun1+12,""))</f>
        <v>46276</v>
      </c>
      <c r="G5" s="5">
        <f>IF(DAY(SepSun1)=1,IF(AND(YEAR(SepSun1+6)=CalendarYear,MONTH(SepSun1+6)=9),SepSun1+6,""),IF(AND(YEAR(SepSun1+13)=CalendarYear,MONTH(SepSun1+13)=9),SepSun1+13,""))</f>
        <v>46277</v>
      </c>
      <c r="H5" s="12">
        <f>IF(DAY(SepSun1)=1,IF(AND(YEAR(SepSun1+7)=CalendarYear,MONTH(SepSun1+7)=9),SepSun1+7,""),IF(AND(YEAR(SepSun1+14)=CalendarYear,MONTH(SepSun1+14)=9),SepSun1+14,""))</f>
        <v>46278</v>
      </c>
    </row>
    <row r="6" spans="1:8" ht="57.95" customHeight="1">
      <c r="B6" s="38"/>
      <c r="C6" s="38"/>
      <c r="D6" s="38"/>
      <c r="E6" s="38"/>
      <c r="F6" s="38"/>
      <c r="G6" s="38"/>
      <c r="H6" s="38"/>
    </row>
    <row r="7" spans="1:8" ht="14.1" customHeight="1">
      <c r="B7" s="11">
        <f>IF(DAY(SepSun1)=1,IF(AND(YEAR(SepSun1+8)=CalendarYear,MONTH(SepSun1+8)=9),SepSun1+8,""),IF(AND(YEAR(SepSun1+15)=CalendarYear,MONTH(SepSun1+15)=9),SepSun1+15,""))</f>
        <v>46279</v>
      </c>
      <c r="C7" s="5">
        <f>IF(DAY(SepSun1)=1,IF(AND(YEAR(SepSun1+9)=CalendarYear,MONTH(SepSun1+9)=9),SepSun1+9,""),IF(AND(YEAR(SepSun1+16)=CalendarYear,MONTH(SepSun1+16)=9),SepSun1+16,""))</f>
        <v>46280</v>
      </c>
      <c r="D7" s="5">
        <f>IF(DAY(SepSun1)=1,IF(AND(YEAR(SepSun1+10)=CalendarYear,MONTH(SepSun1+10)=9),SepSun1+10,""),IF(AND(YEAR(SepSun1+17)=CalendarYear,MONTH(SepSun1+17)=9),SepSun1+17,""))</f>
        <v>46281</v>
      </c>
      <c r="E7" s="5">
        <f>IF(DAY(SepSun1)=1,IF(AND(YEAR(SepSun1+11)=CalendarYear,MONTH(SepSun1+11)=9),SepSun1+11,""),IF(AND(YEAR(SepSun1+18)=CalendarYear,MONTH(SepSun1+18)=9),SepSun1+18,""))</f>
        <v>46282</v>
      </c>
      <c r="F7" s="5">
        <f>IF(DAY(SepSun1)=1,IF(AND(YEAR(SepSun1+12)=CalendarYear,MONTH(SepSun1+12)=9),SepSun1+12,""),IF(AND(YEAR(SepSun1+19)=CalendarYear,MONTH(SepSun1+19)=9),SepSun1+19,""))</f>
        <v>46283</v>
      </c>
      <c r="G7" s="5">
        <f>IF(DAY(SepSun1)=1,IF(AND(YEAR(SepSun1+13)=CalendarYear,MONTH(SepSun1+13)=9),SepSun1+13,""),IF(AND(YEAR(SepSun1+20)=CalendarYear,MONTH(SepSun1+20)=9),SepSun1+20,""))</f>
        <v>46284</v>
      </c>
      <c r="H7" s="12">
        <f>IF(DAY(SepSun1)=1,IF(AND(YEAR(SepSun1+14)=CalendarYear,MONTH(SepSun1+14)=9),SepSun1+14,""),IF(AND(YEAR(SepSun1+21)=CalendarYear,MONTH(SepSun1+21)=9),SepSun1+21,""))</f>
        <v>46285</v>
      </c>
    </row>
    <row r="8" spans="1:8" ht="57.95" customHeight="1">
      <c r="B8" s="38"/>
      <c r="C8" s="38"/>
      <c r="D8" s="38"/>
      <c r="E8" s="38" t="s">
        <v>16</v>
      </c>
      <c r="F8" s="38"/>
      <c r="G8" s="38"/>
      <c r="H8" s="38"/>
    </row>
    <row r="9" spans="1:8" ht="14.1" customHeight="1">
      <c r="B9" s="11">
        <f>IF(DAY(SepSun1)=1,IF(AND(YEAR(SepSun1+15)=CalendarYear,MONTH(SepSun1+15)=9),SepSun1+15,""),IF(AND(YEAR(SepSun1+22)=CalendarYear,MONTH(SepSun1+22)=9),SepSun1+22,""))</f>
        <v>46286</v>
      </c>
      <c r="C9" s="5">
        <f>IF(DAY(SepSun1)=1,IF(AND(YEAR(SepSun1+16)=CalendarYear,MONTH(SepSun1+16)=9),SepSun1+16,""),IF(AND(YEAR(SepSun1+23)=CalendarYear,MONTH(SepSun1+23)=9),SepSun1+23,""))</f>
        <v>46287</v>
      </c>
      <c r="D9" s="5">
        <f>IF(DAY(SepSun1)=1,IF(AND(YEAR(SepSun1+17)=CalendarYear,MONTH(SepSun1+17)=9),SepSun1+17,""),IF(AND(YEAR(SepSun1+24)=CalendarYear,MONTH(SepSun1+24)=9),SepSun1+24,""))</f>
        <v>46288</v>
      </c>
      <c r="E9" s="5">
        <f>IF(DAY(SepSun1)=1,IF(AND(YEAR(SepSun1+18)=CalendarYear,MONTH(SepSun1+18)=9),SepSun1+18,""),IF(AND(YEAR(SepSun1+25)=CalendarYear,MONTH(SepSun1+25)=9),SepSun1+25,""))</f>
        <v>46289</v>
      </c>
      <c r="F9" s="5">
        <f>IF(DAY(SepSun1)=1,IF(AND(YEAR(SepSun1+19)=CalendarYear,MONTH(SepSun1+19)=9),SepSun1+19,""),IF(AND(YEAR(SepSun1+26)=CalendarYear,MONTH(SepSun1+26)=9),SepSun1+26,""))</f>
        <v>46290</v>
      </c>
      <c r="G9" s="5">
        <f>IF(DAY(SepSun1)=1,IF(AND(YEAR(SepSun1+20)=CalendarYear,MONTH(SepSun1+20)=9),SepSun1+20,""),IF(AND(YEAR(SepSun1+27)=CalendarYear,MONTH(SepSun1+27)=9),SepSun1+27,""))</f>
        <v>46291</v>
      </c>
      <c r="H9" s="12">
        <f>IF(DAY(SepSun1)=1,IF(AND(YEAR(SepSun1+21)=CalendarYear,MONTH(SepSun1+21)=9),SepSun1+21,""),IF(AND(YEAR(SepSun1+28)=CalendarYear,MONTH(SepSun1+28)=9),SepSun1+28,""))</f>
        <v>46292</v>
      </c>
    </row>
    <row r="10" spans="1:8" ht="57.95" customHeight="1">
      <c r="B10" s="38"/>
      <c r="C10" s="38"/>
      <c r="D10" s="38"/>
      <c r="E10" s="38"/>
      <c r="F10" s="45" t="s">
        <v>13</v>
      </c>
      <c r="G10" s="42" t="s">
        <v>12</v>
      </c>
      <c r="H10" s="42" t="s">
        <v>12</v>
      </c>
    </row>
    <row r="11" spans="1:8" ht="14.1" customHeight="1">
      <c r="B11" s="11">
        <f>IF(DAY(SepSun1)=1,IF(AND(YEAR(SepSun1+22)=CalendarYear,MONTH(SepSun1+22)=9),SepSun1+22,""),IF(AND(YEAR(SepSun1+29)=CalendarYear,MONTH(SepSun1+29)=9),SepSun1+29,""))</f>
        <v>46293</v>
      </c>
      <c r="C11" s="5">
        <f>IF(DAY(SepSun1)=1,IF(AND(YEAR(SepSun1+23)=CalendarYear,MONTH(SepSun1+23)=9),SepSun1+23,""),IF(AND(YEAR(SepSun1+30)=CalendarYear,MONTH(SepSun1+30)=9),SepSun1+30,""))</f>
        <v>46294</v>
      </c>
      <c r="D11" s="5">
        <f>IF(DAY(SepSun1)=1,IF(AND(YEAR(SepSun1+24)=CalendarYear,MONTH(SepSun1+24)=9),SepSun1+24,""),IF(AND(YEAR(SepSun1+31)=CalendarYear,MONTH(SepSun1+31)=9),SepSun1+31,""))</f>
        <v>46295</v>
      </c>
      <c r="E11" s="5" t="str">
        <f>IF(DAY(SepSun1)=1,IF(AND(YEAR(SepSun1+25)=CalendarYear,MONTH(SepSun1+25)=9),SepSun1+25,""),IF(AND(YEAR(SepSun1+32)=CalendarYear,MONTH(SepSun1+32)=9),SepSun1+32,""))</f>
        <v/>
      </c>
      <c r="F11" s="5" t="str">
        <f>IF(DAY(SepSun1)=1,IF(AND(YEAR(SepSun1+26)=CalendarYear,MONTH(SepSun1+26)=9),SepSun1+26,""),IF(AND(YEAR(SepSun1+33)=CalendarYear,MONTH(SepSun1+33)=9),SepSun1+33,""))</f>
        <v/>
      </c>
      <c r="G11" s="5" t="str">
        <f>IF(DAY(SepSun1)=1,IF(AND(YEAR(SepSun1+27)=CalendarYear,MONTH(SepSun1+27)=9),SepSun1+27,""),IF(AND(YEAR(SepSun1+34)=CalendarYear,MONTH(SepSun1+34)=9),SepSun1+34,""))</f>
        <v/>
      </c>
      <c r="H11" s="12" t="str">
        <f>IF(DAY(SepSun1)=1,IF(AND(YEAR(SepSun1+28)=CalendarYear,MONTH(SepSun1+28)=9),SepSun1+28,""),IF(AND(YEAR(SepSun1+35)=CalendarYear,MONTH(SepSun1+35)=9),SepSun1+35,""))</f>
        <v/>
      </c>
    </row>
    <row r="12" spans="1:8" ht="57.95" customHeight="1">
      <c r="B12" s="46" t="s">
        <v>14</v>
      </c>
      <c r="C12" s="38"/>
      <c r="D12" s="38"/>
    </row>
    <row r="13" spans="1:8" ht="14.1" customHeight="1">
      <c r="B13" s="11" t="str">
        <f>IF(DAY(SepSun1)=1,IF(AND(YEAR(SepSun1+29)=CalendarYear,MONTH(SepSun1+29)=9),SepSun1+29,""),IF(AND(YEAR(SepSun1+36)=CalendarYear,MONTH(SepSun1+36)=9),SepSun1+36,""))</f>
        <v/>
      </c>
      <c r="C13" s="5" t="str">
        <f>IF(DAY(SepSun1)=1,IF(AND(YEAR(SepSun1+30)=CalendarYear,MONTH(SepSun1+30)=9),SepSun1+30,""),IF(AND(YEAR(SepSun1+37)=CalendarYear,MONTH(SepSun1+37)=9),SepSun1+37,""))</f>
        <v/>
      </c>
      <c r="D13" s="48" t="s">
        <v>8</v>
      </c>
      <c r="E13" s="49"/>
      <c r="F13" s="49"/>
      <c r="G13" s="49"/>
      <c r="H13" s="50"/>
    </row>
    <row r="14" spans="1:8" ht="57.95" customHeight="1" thickBot="1">
      <c r="B14" s="15"/>
      <c r="C14" s="13"/>
      <c r="D14" s="51" t="s">
        <v>10</v>
      </c>
      <c r="E14" s="52"/>
      <c r="F14" s="52"/>
      <c r="G14" s="52"/>
      <c r="H14" s="53"/>
    </row>
  </sheetData>
  <mergeCells count="3">
    <mergeCell ref="B1:H1"/>
    <mergeCell ref="D13:H13"/>
    <mergeCell ref="D14:H14"/>
  </mergeCells>
  <phoneticPr fontId="10" type="noConversion"/>
  <printOptions horizontalCentered="1" verticalCentered="1"/>
  <pageMargins left="0.5" right="0.5" top="0.75" bottom="0.75" header="0.5" footer="0.5"/>
  <pageSetup scale="81" orientation="landscape" horizontalDpi="4294967292" verticalDpi="4294967292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HSB-dokument" ma:contentTypeID="0x0101008C14EAB8DC87D54FB0BAEBC3B6462DF100540D1025EB9CE340BE015BB5D5F8D06A" ma:contentTypeVersion="27" ma:contentTypeDescription="Basinnehållstyp för övriga HSB-dokument" ma:contentTypeScope="" ma:versionID="8035e6bcb06b2e342607c3a8c066b472">
  <xsd:schema xmlns:xsd="http://www.w3.org/2001/XMLSchema" xmlns:xs="http://www.w3.org/2001/XMLSchema" xmlns:p="http://schemas.microsoft.com/office/2006/metadata/properties" xmlns:ns2="08258ede-a6cf-45cc-bf04-2a4bdcd8739c" xmlns:ns3="ec169371-4572-491d-8f3f-63b5242cf310" xmlns:ns4="a0674e57-1e28-456d-aa70-72e6b52f16b3" targetNamespace="http://schemas.microsoft.com/office/2006/metadata/properties" ma:root="true" ma:fieldsID="4b12d7127d561e473b7f459aad97fd9c" ns2:_="" ns3:_="" ns4:_="">
    <xsd:import namespace="08258ede-a6cf-45cc-bf04-2a4bdcd8739c"/>
    <xsd:import namespace="ec169371-4572-491d-8f3f-63b5242cf310"/>
    <xsd:import namespace="a0674e57-1e28-456d-aa70-72e6b52f16b3"/>
    <xsd:element name="properties">
      <xsd:complexType>
        <xsd:sequence>
          <xsd:element name="documentManagement">
            <xsd:complexType>
              <xsd:all>
                <xsd:element ref="ns2:e3df5122f81949abb2547acddfca5175" minOccurs="0"/>
                <xsd:element ref="ns3:TaxCatchAll" minOccurs="0"/>
                <xsd:element ref="ns3:TaxCatchAllLabel" minOccurs="0"/>
                <xsd:element ref="ns2:ae6f4cd641e04788a0159f49fd0ffa06" minOccurs="0"/>
                <xsd:element ref="ns2:pcdea4b046cd4b0a9a8978221efc94c0" minOccurs="0"/>
                <xsd:element ref="ns2:hsb21Ar" minOccurs="0"/>
                <xsd:element ref="ns2:hsb21Manad" minOccurs="0"/>
                <xsd:element ref="ns2:hsb21ElevatorStatus" minOccurs="0"/>
                <xsd:element ref="ns2:hsb21ElevatorVersion" minOccurs="0"/>
                <xsd:element ref="ns2:hsb21OCRProcessed" minOccurs="0"/>
                <xsd:element ref="ns2:hsb21OCRProcessedVerion" minOccurs="0"/>
                <xsd:element ref="ns2:hsb21TemplateID" minOccurs="0"/>
                <xsd:element ref="ns2:hsb21TemplateVersion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Location" minOccurs="0"/>
                <xsd:element ref="ns4:MediaServiceAutoTags" minOccurs="0"/>
                <xsd:element ref="ns4:MediaServiceOCR" minOccurs="0"/>
                <xsd:element ref="ns2:SharedWithUsers" minOccurs="0"/>
                <xsd:element ref="ns2:SharedWithDetails" minOccurs="0"/>
                <xsd:element ref="ns4:MediaServiceGenerationTime" minOccurs="0"/>
                <xsd:element ref="ns4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258ede-a6cf-45cc-bf04-2a4bdcd8739c" elementFormDefault="qualified">
    <xsd:import namespace="http://schemas.microsoft.com/office/2006/documentManagement/types"/>
    <xsd:import namespace="http://schemas.microsoft.com/office/infopath/2007/PartnerControls"/>
    <xsd:element name="e3df5122f81949abb2547acddfca5175" ma:index="8" nillable="true" ma:taxonomy="true" ma:internalName="e3df5122f81949abb2547acddfca5175" ma:taxonomyFieldName="hsb21MMDoktyp" ma:displayName="Dokumenttyp" ma:fieldId="{e3df5122-f819-49ab-b254-7acddfca5175}" ma:sspId="447f9ee0-58b2-4874-8c2c-25657494a284" ma:termSetId="1e8ab075-3835-4acf-9ece-22414380a1b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ae6f4cd641e04788a0159f49fd0ffa06" ma:index="12" nillable="true" ma:taxonomy="true" ma:internalName="ae6f4cd641e04788a0159f49fd0ffa06" ma:taxonomyFieldName="hsb21MMKund" ma:displayName="Kund" ma:fieldId="{ae6f4cd6-41e0-4788-a015-9f49fd0ffa06}" ma:sspId="447f9ee0-58b2-4874-8c2c-25657494a284" ma:termSetId="61a175e7-b469-4e57-9957-69f7ed2750b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pcdea4b046cd4b0a9a8978221efc94c0" ma:index="14" nillable="true" ma:taxonomy="true" ma:internalName="pcdea4b046cd4b0a9a8978221efc94c0" ma:taxonomyFieldName="hsb21MMFastighet" ma:displayName="Fastighet" ma:default="" ma:fieldId="{9cdea4b0-46cd-4b0a-9a89-78221efc94c0}" ma:taxonomyMulti="true" ma:sspId="447f9ee0-58b2-4874-8c2c-25657494a284" ma:termSetId="47cf5bd4-fa44-4dfa-bb03-0024b1905e6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sb21Ar" ma:index="16" nillable="true" ma:displayName="År" ma:decimals="0" ma:internalName="hsb21Ar" ma:percentage="FALSE">
      <xsd:simpleType>
        <xsd:restriction base="dms:Number"/>
      </xsd:simpleType>
    </xsd:element>
    <xsd:element name="hsb21Manad" ma:index="17" nillable="true" ma:displayName="Månad" ma:decimals="0" ma:internalName="hsb21Manad" ma:percentage="FALSE">
      <xsd:simpleType>
        <xsd:restriction base="dms:Number"/>
      </xsd:simpleType>
    </xsd:element>
    <xsd:element name="hsb21ElevatorStatus" ma:index="18" nillable="true" ma:displayName="Hisstatus" ma:internalName="hsb21ElevatorStatus">
      <xsd:simpleType>
        <xsd:restriction base="dms:Text"/>
      </xsd:simpleType>
    </xsd:element>
    <xsd:element name="hsb21ElevatorVersion" ma:index="19" nillable="true" ma:displayName="Ändrad hisstatus" ma:format="DateTime" ma:internalName="hsb21ElevatorVersion">
      <xsd:simpleType>
        <xsd:restriction base="dms:DateTime"/>
      </xsd:simpleType>
    </xsd:element>
    <xsd:element name="hsb21OCRProcessed" ma:index="20" nillable="true" ma:displayName="OCR-konverterad" ma:default="0" ma:internalName="hsb21OCRProcessed">
      <xsd:simpleType>
        <xsd:restriction base="dms:Boolean"/>
      </xsd:simpleType>
    </xsd:element>
    <xsd:element name="hsb21OCRProcessedVerion" ma:index="21" nillable="true" ma:displayName="OCR-datum" ma:format="DateTime" ma:internalName="hsb21OCRProcessedVerion">
      <xsd:simpleType>
        <xsd:restriction base="dms:DateTime"/>
      </xsd:simpleType>
    </xsd:element>
    <xsd:element name="hsb21TemplateID" ma:index="22" nillable="true" ma:displayName="Mall-id" ma:internalName="hsb21TemplateID">
      <xsd:simpleType>
        <xsd:restriction base="dms:Unknown"/>
      </xsd:simpleType>
    </xsd:element>
    <xsd:element name="hsb21TemplateVersion" ma:index="23" nillable="true" ma:displayName="Mallversion" ma:internalName="hsb21TemplateVersion">
      <xsd:simpleType>
        <xsd:restriction base="dms:Number"/>
      </xsd:simpleType>
    </xsd:element>
    <xsd:element name="SharedWithUsers" ma:index="30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1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169371-4572-491d-8f3f-63b5242cf310" elementFormDefault="qualified">
    <xsd:import namespace="http://schemas.microsoft.com/office/2006/documentManagement/types"/>
    <xsd:import namespace="http://schemas.microsoft.com/office/infopath/2007/PartnerControls"/>
    <xsd:element name="TaxCatchAll" ma:index="9" nillable="true" ma:displayName="Taxonomy Catch All Column" ma:hidden="true" ma:list="{61455e4d-bbac-4796-b1de-24a751ad2d27}" ma:internalName="TaxCatchAll" ma:showField="CatchAllData" ma:web="08258ede-a6cf-45cc-bf04-2a4bdcd8739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61455e4d-bbac-4796-b1de-24a751ad2d27}" ma:internalName="TaxCatchAllLabel" ma:readOnly="true" ma:showField="CatchAllDataLabel" ma:web="08258ede-a6cf-45cc-bf04-2a4bdcd8739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674e57-1e28-456d-aa70-72e6b52f16b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2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2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7" nillable="true" ma:displayName="MediaServiceLocation" ma:internalName="MediaServiceLocation" ma:readOnly="true">
      <xsd:simpleType>
        <xsd:restriction base="dms:Text"/>
      </xsd:simpleType>
    </xsd:element>
    <xsd:element name="MediaServiceAutoTags" ma:index="28" nillable="true" ma:displayName="MediaServiceAutoTags" ma:internalName="MediaServiceAutoTags" ma:readOnly="true">
      <xsd:simpleType>
        <xsd:restriction base="dms:Text"/>
      </xsd:simpleType>
    </xsd:element>
    <xsd:element name="MediaServiceOCR" ma:index="29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3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3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hsb21OCRProcessedVerion xmlns="08258ede-a6cf-45cc-bf04-2a4bdcd8739c" xsi:nil="true"/>
    <hsb21OCRProcessed xmlns="08258ede-a6cf-45cc-bf04-2a4bdcd8739c">false</hsb21OCRProcessed>
    <ae6f4cd641e04788a0159f49fd0ffa06 xmlns="08258ede-a6cf-45cc-bf04-2a4bdcd8739c">
      <Terms xmlns="http://schemas.microsoft.com/office/infopath/2007/PartnerControls">
        <TermInfo xmlns="http://schemas.microsoft.com/office/infopath/2007/PartnerControls">
          <TermName xmlns="http://schemas.microsoft.com/office/infopath/2007/PartnerControls">Kaptenen - (2356)</TermName>
          <TermId xmlns="http://schemas.microsoft.com/office/infopath/2007/PartnerControls">b32b5228-9072-4e04-a17b-011943f6caaa</TermId>
        </TermInfo>
      </Terms>
    </ae6f4cd641e04788a0159f49fd0ffa06>
    <hsb21Manad xmlns="08258ede-a6cf-45cc-bf04-2a4bdcd8739c" xsi:nil="true"/>
    <hsb21ElevatorVersion xmlns="08258ede-a6cf-45cc-bf04-2a4bdcd8739c" xsi:nil="true"/>
    <hsb21TemplateID xmlns="08258ede-a6cf-45cc-bf04-2a4bdcd8739c" xsi:nil="true"/>
    <pcdea4b046cd4b0a9a8978221efc94c0 xmlns="08258ede-a6cf-45cc-bf04-2a4bdcd8739c">
      <Terms xmlns="http://schemas.microsoft.com/office/infopath/2007/PartnerControls"/>
    </pcdea4b046cd4b0a9a8978221efc94c0>
    <hsb21Ar xmlns="08258ede-a6cf-45cc-bf04-2a4bdcd8739c" xsi:nil="true"/>
    <e3df5122f81949abb2547acddfca5175 xmlns="08258ede-a6cf-45cc-bf04-2a4bdcd8739c">
      <Terms xmlns="http://schemas.microsoft.com/office/infopath/2007/PartnerControls"/>
    </e3df5122f81949abb2547acddfca5175>
    <hsb21TemplateVersion xmlns="08258ede-a6cf-45cc-bf04-2a4bdcd8739c" xsi:nil="true"/>
    <hsb21ElevatorStatus xmlns="08258ede-a6cf-45cc-bf04-2a4bdcd8739c" xsi:nil="true"/>
    <TaxCatchAll xmlns="ec169371-4572-491d-8f3f-63b5242cf310">
      <Value>452</Value>
    </TaxCatchAll>
  </documentManagement>
</p:properties>
</file>

<file path=customXml/itemProps1.xml><?xml version="1.0" encoding="utf-8"?>
<ds:datastoreItem xmlns:ds="http://schemas.openxmlformats.org/officeDocument/2006/customXml" ds:itemID="{BCBCBC4B-6F61-481C-BCA9-A7B7C4773D7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3D46762-D4A0-4A6D-BE39-EF8B54AC7C4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8258ede-a6cf-45cc-bf04-2a4bdcd8739c"/>
    <ds:schemaRef ds:uri="ec169371-4572-491d-8f3f-63b5242cf310"/>
    <ds:schemaRef ds:uri="a0674e57-1e28-456d-aa70-72e6b52f16b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8AFC280-6CA9-4B2E-986E-6DA4710312B4}">
  <ds:schemaRefs>
    <ds:schemaRef ds:uri="http://schemas.microsoft.com/office/2006/documentManagement/types"/>
    <ds:schemaRef ds:uri="http://schemas.microsoft.com/office/infopath/2007/PartnerControls"/>
    <ds:schemaRef ds:uri="a0674e57-1e28-456d-aa70-72e6b52f16b3"/>
    <ds:schemaRef ds:uri="08258ede-a6cf-45cc-bf04-2a4bdcd8739c"/>
    <ds:schemaRef ds:uri="http://purl.org/dc/elements/1.1/"/>
    <ds:schemaRef ds:uri="http://schemas.microsoft.com/office/2006/metadata/properties"/>
    <ds:schemaRef ds:uri="ec169371-4572-491d-8f3f-63b5242cf310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13</vt:i4>
      </vt:variant>
      <vt:variant>
        <vt:lpstr>Namngivna områden</vt:lpstr>
      </vt:variant>
      <vt:variant>
        <vt:i4>3</vt:i4>
      </vt:variant>
    </vt:vector>
  </HeadingPairs>
  <TitlesOfParts>
    <vt:vector size="16" baseType="lpstr">
      <vt:lpstr>Jan</vt:lpstr>
      <vt:lpstr>Feb</vt:lpstr>
      <vt:lpstr>Mar</vt:lpstr>
      <vt:lpstr>Apr</vt:lpstr>
      <vt:lpstr>Maj</vt:lpstr>
      <vt:lpstr>Jun</vt:lpstr>
      <vt:lpstr>Jul</vt:lpstr>
      <vt:lpstr>Aug</vt:lpstr>
      <vt:lpstr>Sep</vt:lpstr>
      <vt:lpstr>Okt</vt:lpstr>
      <vt:lpstr>Nov</vt:lpstr>
      <vt:lpstr>Dec</vt:lpstr>
      <vt:lpstr>Uppslagslista</vt:lpstr>
      <vt:lpstr>CalendarYear</vt:lpstr>
      <vt:lpstr>Jan!Utskriftsområde</vt:lpstr>
      <vt:lpstr>Year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Fredrik Krook</dc:creator>
  <cp:keywords/>
  <dc:description/>
  <cp:lastModifiedBy>HSB Brf Per Albins Hem</cp:lastModifiedBy>
  <cp:revision/>
  <dcterms:created xsi:type="dcterms:W3CDTF">2001-05-02T15:52:45Z</dcterms:created>
  <dcterms:modified xsi:type="dcterms:W3CDTF">2026-02-06T10:24:07Z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TC102851621033</vt:lpwstr>
  </property>
  <property fmtid="{D5CDD505-2E9C-101B-9397-08002B2CF9AE}" pid="3" name="ContentTypeId">
    <vt:lpwstr>0x0101008C14EAB8DC87D54FB0BAEBC3B6462DF100540D1025EB9CE340BE015BB5D5F8D06A</vt:lpwstr>
  </property>
  <property fmtid="{D5CDD505-2E9C-101B-9397-08002B2CF9AE}" pid="4" name="Order">
    <vt:r8>100</vt:r8>
  </property>
  <property fmtid="{D5CDD505-2E9C-101B-9397-08002B2CF9AE}" pid="5" name="hsb21MMDoktyp">
    <vt:lpwstr/>
  </property>
  <property fmtid="{D5CDD505-2E9C-101B-9397-08002B2CF9AE}" pid="6" name="hsb21MMKund">
    <vt:lpwstr>452;#Kaptenen - (2356)|b32b5228-9072-4e04-a17b-011943f6caaa</vt:lpwstr>
  </property>
  <property fmtid="{D5CDD505-2E9C-101B-9397-08002B2CF9AE}" pid="7" name="hsb21MMFastighet">
    <vt:lpwstr/>
  </property>
  <property fmtid="{D5CDD505-2E9C-101B-9397-08002B2CF9AE}" pid="8" name="AuthorIds_UIVersion_3072">
    <vt:lpwstr>92</vt:lpwstr>
  </property>
  <property fmtid="{D5CDD505-2E9C-101B-9397-08002B2CF9AE}" pid="9" name="AuthorIds_UIVersion_3584">
    <vt:lpwstr>92</vt:lpwstr>
  </property>
  <property fmtid="{D5CDD505-2E9C-101B-9397-08002B2CF9AE}" pid="10" name="AuthorIds_UIVersion_4096">
    <vt:lpwstr>92</vt:lpwstr>
  </property>
  <property fmtid="{D5CDD505-2E9C-101B-9397-08002B2CF9AE}" pid="11" name="AuthorIds_UIVersion_4608">
    <vt:lpwstr>92</vt:lpwstr>
  </property>
  <property fmtid="{D5CDD505-2E9C-101B-9397-08002B2CF9AE}" pid="12" name="AuthorIds_UIVersion_5120">
    <vt:lpwstr>92</vt:lpwstr>
  </property>
  <property fmtid="{D5CDD505-2E9C-101B-9397-08002B2CF9AE}" pid="13" name="AuthorIds_UIVersion_5632">
    <vt:lpwstr>92</vt:lpwstr>
  </property>
  <property fmtid="{D5CDD505-2E9C-101B-9397-08002B2CF9AE}" pid="14" name="AuthorIds_UIVersion_6144">
    <vt:lpwstr>92</vt:lpwstr>
  </property>
  <property fmtid="{D5CDD505-2E9C-101B-9397-08002B2CF9AE}" pid="15" name="AuthorIds_UIVersion_7168">
    <vt:lpwstr>92</vt:lpwstr>
  </property>
  <property fmtid="{D5CDD505-2E9C-101B-9397-08002B2CF9AE}" pid="16" name="AuthorIds_UIVersion_7680">
    <vt:lpwstr>92</vt:lpwstr>
  </property>
  <property fmtid="{D5CDD505-2E9C-101B-9397-08002B2CF9AE}" pid="17" name="AuthorIds_UIVersion_8192">
    <vt:lpwstr>92</vt:lpwstr>
  </property>
</Properties>
</file>