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bonline-my.sharepoint.com/personal/emelie_vidmark_hsb_se/Documents/Dokument/"/>
    </mc:Choice>
  </mc:AlternateContent>
  <xr:revisionPtr revIDLastSave="9" documentId="8_{E751B33A-9178-4F63-AAE0-6B176E218D43}" xr6:coauthVersionLast="47" xr6:coauthVersionMax="47" xr10:uidLastSave="{21245391-D180-42A9-9F88-0DAF9AF5A1AE}"/>
  <bookViews>
    <workbookView xWindow="-108" yWindow="-108" windowWidth="41496" windowHeight="16776" xr2:uid="{A6995C81-E636-4CA3-900A-23DC43354097}"/>
  </bookViews>
  <sheets>
    <sheet name="Sammanställning" sheetId="2" r:id="rId1"/>
  </sheets>
  <definedNames>
    <definedName name="_xlnm.Print_Area" localSheetId="0">Sammanställning!$B$2:$L$44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2" l="1"/>
  <c r="I15" i="2" s="1"/>
  <c r="C27" i="2"/>
  <c r="C26" i="2"/>
  <c r="C20" i="2"/>
  <c r="D16" i="2"/>
  <c r="D8" i="2"/>
  <c r="D20" i="2" s="1"/>
  <c r="D22" i="2" s="1"/>
  <c r="D27" i="2" s="1"/>
  <c r="C44" i="2" s="1"/>
  <c r="D21" i="2"/>
  <c r="D12" i="2"/>
  <c r="C12" i="2"/>
  <c r="D15" i="2" l="1"/>
  <c r="E15" i="2" s="1"/>
  <c r="D26" i="2"/>
  <c r="K10" i="2"/>
  <c r="J10" i="2"/>
  <c r="K7" i="2"/>
  <c r="K6" i="2"/>
  <c r="C35" i="2"/>
  <c r="C37" i="2"/>
  <c r="C8" i="2"/>
  <c r="C15" i="2" s="1"/>
  <c r="C16" i="2"/>
  <c r="C33" i="2"/>
  <c r="C32" i="2"/>
  <c r="C34" i="2" l="1"/>
  <c r="C38" i="2"/>
  <c r="C17" i="2"/>
  <c r="E16" i="2" l="1"/>
  <c r="C43" i="2" l="1"/>
  <c r="G42" i="2" s="1"/>
  <c r="D17" i="2"/>
  <c r="E17" i="2"/>
  <c r="C39" i="2" s="1"/>
  <c r="C21" i="2"/>
  <c r="C22" i="2" l="1"/>
  <c r="E26" i="2" s="1"/>
  <c r="C28" i="2" l="1"/>
  <c r="D28" i="2"/>
  <c r="E27" i="2" l="1"/>
</calcChain>
</file>

<file path=xl/sharedStrings.xml><?xml version="1.0" encoding="utf-8"?>
<sst xmlns="http://schemas.openxmlformats.org/spreadsheetml/2006/main" count="52" uniqueCount="45">
  <si>
    <t>Lån</t>
  </si>
  <si>
    <t>Avskrivningstid (år)</t>
  </si>
  <si>
    <t>Antal balkonger</t>
  </si>
  <si>
    <t>Avskrivning per lght/månad</t>
  </si>
  <si>
    <t>Balkonger</t>
  </si>
  <si>
    <t>Resultatpåverkan per år</t>
  </si>
  <si>
    <t>Räntekostnad</t>
  </si>
  <si>
    <t>Avskrivning</t>
  </si>
  <si>
    <t>Summa</t>
  </si>
  <si>
    <t>Budgeterad ränta</t>
  </si>
  <si>
    <t>Antal</t>
  </si>
  <si>
    <t>Summa utbyggnad</t>
  </si>
  <si>
    <t>Utbyggnad m2</t>
  </si>
  <si>
    <t>Antal m2 utbyggda balkonger</t>
  </si>
  <si>
    <t>Månadskostnad per m2</t>
  </si>
  <si>
    <t>Balkong  3,5 x 0,6m</t>
  </si>
  <si>
    <t>Egen insats</t>
  </si>
  <si>
    <t>Balkongavgifter kr/månad</t>
  </si>
  <si>
    <t>Summa balkongavgift/m2</t>
  </si>
  <si>
    <t>Räntekostnad per månad</t>
  </si>
  <si>
    <t>Exkl UH</t>
  </si>
  <si>
    <t>Budgetvärde balkongavgift</t>
  </si>
  <si>
    <t>Kostnad pantbrev</t>
  </si>
  <si>
    <t>Befintliga pantbrev</t>
  </si>
  <si>
    <t>Befintligt lån</t>
  </si>
  <si>
    <t>Rest pantbrev</t>
  </si>
  <si>
    <t>Balkonglån</t>
  </si>
  <si>
    <t>Nya pantbrev</t>
  </si>
  <si>
    <t>Pantbrevskostnad</t>
  </si>
  <si>
    <t>Budget enligt anbud inkl pantbrev</t>
  </si>
  <si>
    <t xml:space="preserve">Underhållskostnad/balkong </t>
  </si>
  <si>
    <t>Total UH kostnad</t>
  </si>
  <si>
    <t>Från res</t>
  </si>
  <si>
    <t>Diff</t>
  </si>
  <si>
    <t>Justera ränta om det behövs</t>
  </si>
  <si>
    <t>Budget enligt anbud plus tillkommande inglasning 2,5mkr+moms</t>
  </si>
  <si>
    <t>Inglasning av balkonger</t>
  </si>
  <si>
    <t>Balco</t>
  </si>
  <si>
    <t>Kalkyl balkongprojekt Brf Daggkåpan</t>
  </si>
  <si>
    <t>Beräknat UH-värde 121 795 tkr/balkong</t>
  </si>
  <si>
    <t>Kalkyl - Balkonger Daggkåpan</t>
  </si>
  <si>
    <t>Budgeterad balkongavgift</t>
  </si>
  <si>
    <t>Balkong utbyggnad 10,5m2</t>
  </si>
  <si>
    <t>Balkong utbyggnad 12,7 m2</t>
  </si>
  <si>
    <t>Balkong utbyggnad 10,5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</si>
</sst>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0" fillId="0" borderId="2" xfId="0" applyBorder="1"/>
    <xf numFmtId="1" fontId="0" fillId="0" borderId="2" xfId="0" applyNumberFormat="1" applyBorder="1"/>
    <xf numFmtId="0" fontId="1" fillId="0" borderId="3" xfId="0" applyFont="1" applyBorder="1"/>
    <xf numFmtId="3" fontId="1" fillId="0" borderId="3" xfId="0" applyNumberFormat="1" applyFont="1" applyBorder="1"/>
    <xf numFmtId="0" fontId="2" fillId="0" borderId="0" xfId="0" applyFont="1"/>
    <xf numFmtId="0" fontId="3" fillId="0" borderId="0" xfId="0" applyFont="1"/>
    <xf numFmtId="0" fontId="0" fillId="0" borderId="4" xfId="0" applyBorder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10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1" fillId="0" borderId="12" xfId="0" applyFont="1" applyBorder="1"/>
    <xf numFmtId="3" fontId="1" fillId="0" borderId="13" xfId="0" applyNumberFormat="1" applyFont="1" applyBorder="1"/>
    <xf numFmtId="0" fontId="0" fillId="0" borderId="14" xfId="0" applyBorder="1"/>
    <xf numFmtId="3" fontId="0" fillId="0" borderId="15" xfId="0" applyNumberFormat="1" applyBorder="1"/>
    <xf numFmtId="0" fontId="5" fillId="0" borderId="0" xfId="0" applyFont="1"/>
    <xf numFmtId="0" fontId="0" fillId="0" borderId="16" xfId="0" applyBorder="1"/>
    <xf numFmtId="0" fontId="0" fillId="2" borderId="0" xfId="0" applyFill="1"/>
    <xf numFmtId="0" fontId="1" fillId="2" borderId="0" xfId="0" applyFont="1" applyFill="1"/>
    <xf numFmtId="3" fontId="0" fillId="2" borderId="5" xfId="0" applyNumberFormat="1" applyFill="1" applyBorder="1"/>
    <xf numFmtId="3" fontId="0" fillId="2" borderId="7" xfId="0" applyNumberFormat="1" applyFill="1" applyBorder="1"/>
    <xf numFmtId="10" fontId="0" fillId="2" borderId="7" xfId="0" applyNumberFormat="1" applyFill="1" applyBorder="1"/>
    <xf numFmtId="3" fontId="0" fillId="2" borderId="15" xfId="0" applyNumberFormat="1" applyFill="1" applyBorder="1"/>
    <xf numFmtId="3" fontId="0" fillId="2" borderId="9" xfId="0" applyNumberFormat="1" applyFill="1" applyBorder="1"/>
    <xf numFmtId="0" fontId="2" fillId="2" borderId="0" xfId="0" applyFont="1" applyFill="1"/>
    <xf numFmtId="3" fontId="0" fillId="2" borderId="11" xfId="0" applyNumberFormat="1" applyFill="1" applyBorder="1"/>
    <xf numFmtId="3" fontId="1" fillId="2" borderId="13" xfId="0" applyNumberFormat="1" applyFont="1" applyFill="1" applyBorder="1"/>
    <xf numFmtId="3" fontId="0" fillId="2" borderId="1" xfId="0" applyNumberFormat="1" applyFill="1" applyBorder="1"/>
    <xf numFmtId="1" fontId="0" fillId="2" borderId="2" xfId="0" applyNumberFormat="1" applyFill="1" applyBorder="1"/>
    <xf numFmtId="3" fontId="1" fillId="2" borderId="3" xfId="0" applyNumberFormat="1" applyFont="1" applyFill="1" applyBorder="1"/>
    <xf numFmtId="0" fontId="0" fillId="0" borderId="7" xfId="0" applyBorder="1"/>
    <xf numFmtId="0" fontId="6" fillId="0" borderId="0" xfId="0" applyFont="1"/>
    <xf numFmtId="3" fontId="0" fillId="0" borderId="0" xfId="0" applyNumberFormat="1"/>
    <xf numFmtId="2" fontId="0" fillId="0" borderId="0" xfId="0" applyNumberFormat="1"/>
    <xf numFmtId="3" fontId="0" fillId="0" borderId="1" xfId="0" applyNumberFormat="1" applyBorder="1" applyAlignment="1">
      <alignment horizontal="right"/>
    </xf>
    <xf numFmtId="164" fontId="0" fillId="0" borderId="0" xfId="0" applyNumberFormat="1"/>
    <xf numFmtId="3" fontId="0" fillId="0" borderId="17" xfId="0" applyNumberFormat="1" applyBorder="1"/>
    <xf numFmtId="0" fontId="0" fillId="0" borderId="3" xfId="0" applyBorder="1"/>
    <xf numFmtId="3" fontId="0" fillId="0" borderId="3" xfId="0" applyNumberFormat="1" applyBorder="1"/>
    <xf numFmtId="4" fontId="0" fillId="0" borderId="0" xfId="0" applyNumberFormat="1"/>
    <xf numFmtId="4" fontId="1" fillId="0" borderId="0" xfId="0" applyNumberFormat="1" applyFont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EAE3-1D8E-45C3-8B18-F3B9E56950D7}">
  <sheetPr>
    <pageSetUpPr fitToPage="1"/>
  </sheetPr>
  <dimension ref="B3:K44"/>
  <sheetViews>
    <sheetView tabSelected="1" topLeftCell="A12" zoomScaleNormal="100" zoomScaleSheetLayoutView="95" workbookViewId="0">
      <selection activeCell="J18" sqref="J18"/>
    </sheetView>
  </sheetViews>
  <sheetFormatPr defaultRowHeight="14.4" x14ac:dyDescent="0.3"/>
  <cols>
    <col min="1" max="1" width="10.44140625" customWidth="1"/>
    <col min="2" max="2" width="47.44140625" bestFit="1" customWidth="1"/>
    <col min="3" max="3" width="15.5546875" bestFit="1" customWidth="1"/>
    <col min="4" max="4" width="11.109375" customWidth="1"/>
    <col min="5" max="5" width="13" customWidth="1"/>
    <col min="6" max="6" width="10.109375" customWidth="1"/>
    <col min="7" max="7" width="26.44140625" bestFit="1" customWidth="1"/>
    <col min="8" max="8" width="4" bestFit="1" customWidth="1"/>
    <col min="9" max="9" width="20" bestFit="1" customWidth="1"/>
    <col min="10" max="10" width="10.88671875" bestFit="1" customWidth="1"/>
    <col min="11" max="11" width="17.5546875" bestFit="1" customWidth="1"/>
  </cols>
  <sheetData>
    <row r="3" spans="2:11" ht="21" x14ac:dyDescent="0.4">
      <c r="B3" s="23" t="s">
        <v>38</v>
      </c>
    </row>
    <row r="5" spans="2:11" ht="15" thickBot="1" x14ac:dyDescent="0.35">
      <c r="B5" s="3" t="s">
        <v>4</v>
      </c>
      <c r="C5" s="3" t="s">
        <v>37</v>
      </c>
      <c r="D5" s="26" t="s">
        <v>20</v>
      </c>
      <c r="E5" s="3" t="s">
        <v>32</v>
      </c>
      <c r="F5" s="3"/>
      <c r="I5" s="1" t="s">
        <v>12</v>
      </c>
      <c r="J5" s="1" t="s">
        <v>10</v>
      </c>
      <c r="K5" s="1" t="s">
        <v>11</v>
      </c>
    </row>
    <row r="6" spans="2:11" x14ac:dyDescent="0.3">
      <c r="B6" s="10" t="s">
        <v>35</v>
      </c>
      <c r="C6" s="11">
        <v>55000000</v>
      </c>
      <c r="D6" s="27">
        <v>19000000</v>
      </c>
      <c r="I6" s="1">
        <v>10.5</v>
      </c>
      <c r="J6" s="1">
        <v>120</v>
      </c>
      <c r="K6" s="1">
        <f>I6*J6</f>
        <v>1260</v>
      </c>
    </row>
    <row r="7" spans="2:11" x14ac:dyDescent="0.3">
      <c r="B7" s="24" t="s">
        <v>16</v>
      </c>
      <c r="C7" s="13">
        <v>0</v>
      </c>
      <c r="D7" s="28">
        <v>0</v>
      </c>
      <c r="I7" s="1">
        <v>12.7</v>
      </c>
      <c r="J7" s="1">
        <v>36</v>
      </c>
      <c r="K7" s="1">
        <f>I7*J7</f>
        <v>457.2</v>
      </c>
    </row>
    <row r="8" spans="2:11" x14ac:dyDescent="0.3">
      <c r="B8" s="12" t="s">
        <v>0</v>
      </c>
      <c r="C8" s="13">
        <f>C6-C7</f>
        <v>55000000</v>
      </c>
      <c r="D8" s="28">
        <f>D6</f>
        <v>19000000</v>
      </c>
      <c r="I8" s="41"/>
    </row>
    <row r="9" spans="2:11" x14ac:dyDescent="0.3">
      <c r="B9" s="12" t="s">
        <v>9</v>
      </c>
      <c r="C9" s="14">
        <v>2.86E-2</v>
      </c>
      <c r="D9" s="29">
        <v>2.7E-2</v>
      </c>
      <c r="G9" t="s">
        <v>34</v>
      </c>
    </row>
    <row r="10" spans="2:11" x14ac:dyDescent="0.3">
      <c r="B10" s="12" t="s">
        <v>1</v>
      </c>
      <c r="C10" s="13">
        <v>50</v>
      </c>
      <c r="D10" s="28">
        <v>50</v>
      </c>
      <c r="J10" s="3">
        <f>J6+J7</f>
        <v>156</v>
      </c>
      <c r="K10" s="3">
        <f>SUM(K6:K8)</f>
        <v>1717.2</v>
      </c>
    </row>
    <row r="11" spans="2:11" x14ac:dyDescent="0.3">
      <c r="B11" s="21" t="s">
        <v>2</v>
      </c>
      <c r="C11" s="22">
        <v>156</v>
      </c>
      <c r="D11" s="30">
        <v>156</v>
      </c>
    </row>
    <row r="12" spans="2:11" ht="15" thickBot="1" x14ac:dyDescent="0.35">
      <c r="B12" s="15" t="s">
        <v>13</v>
      </c>
      <c r="C12" s="16">
        <f>K10</f>
        <v>1717.2</v>
      </c>
      <c r="D12" s="31">
        <f>K10</f>
        <v>1717.2</v>
      </c>
    </row>
    <row r="13" spans="2:11" x14ac:dyDescent="0.3">
      <c r="D13" s="25"/>
    </row>
    <row r="14" spans="2:11" ht="15" thickBot="1" x14ac:dyDescent="0.35">
      <c r="B14" s="8" t="s">
        <v>5</v>
      </c>
      <c r="C14" s="8"/>
      <c r="D14" s="32"/>
      <c r="G14" t="s">
        <v>30</v>
      </c>
      <c r="I14" s="47">
        <f>(C6-D6)/156</f>
        <v>230769.23076923078</v>
      </c>
    </row>
    <row r="15" spans="2:11" ht="15" thickBot="1" x14ac:dyDescent="0.35">
      <c r="B15" s="10" t="s">
        <v>6</v>
      </c>
      <c r="C15" s="11">
        <f>-C8*C9</f>
        <v>-1573000</v>
      </c>
      <c r="D15" s="27">
        <f>-D8*D9</f>
        <v>-513000</v>
      </c>
      <c r="E15" s="11">
        <f>C15-D15</f>
        <v>-1060000</v>
      </c>
      <c r="F15" s="40"/>
      <c r="G15" t="s">
        <v>31</v>
      </c>
      <c r="I15" s="47">
        <f>I14*J10</f>
        <v>36000000</v>
      </c>
    </row>
    <row r="16" spans="2:11" ht="15" thickBot="1" x14ac:dyDescent="0.35">
      <c r="B16" s="17" t="s">
        <v>7</v>
      </c>
      <c r="C16" s="18">
        <f>-C6/C10</f>
        <v>-1100000</v>
      </c>
      <c r="D16" s="33">
        <f>(-D6/D10)</f>
        <v>-380000</v>
      </c>
      <c r="E16" s="11">
        <f>C16-D16</f>
        <v>-720000</v>
      </c>
      <c r="F16" s="40"/>
    </row>
    <row r="17" spans="2:10" ht="15.6" thickTop="1" thickBot="1" x14ac:dyDescent="0.35">
      <c r="B17" s="19" t="s">
        <v>8</v>
      </c>
      <c r="C17" s="20">
        <f t="shared" ref="C17" si="0">SUM(C15:C16)</f>
        <v>-2673000</v>
      </c>
      <c r="D17" s="34">
        <f>SUM(D15:D16)</f>
        <v>-893000</v>
      </c>
      <c r="E17" s="11">
        <f>SUM(E15:E16)</f>
        <v>-1780000</v>
      </c>
      <c r="F17" s="40"/>
    </row>
    <row r="18" spans="2:10" x14ac:dyDescent="0.3">
      <c r="D18" s="25"/>
    </row>
    <row r="19" spans="2:10" x14ac:dyDescent="0.3">
      <c r="B19" s="8" t="s">
        <v>14</v>
      </c>
      <c r="D19" s="25"/>
    </row>
    <row r="20" spans="2:10" x14ac:dyDescent="0.3">
      <c r="B20" s="1" t="s">
        <v>19</v>
      </c>
      <c r="C20" s="35">
        <f>((C8*C9)/C12)/12</f>
        <v>76.335507415171989</v>
      </c>
      <c r="D20" s="35">
        <f>((D8*D9)/D12)/12</f>
        <v>24.89517819706499</v>
      </c>
      <c r="I20" t="s">
        <v>22</v>
      </c>
    </row>
    <row r="21" spans="2:10" ht="15" thickBot="1" x14ac:dyDescent="0.35">
      <c r="B21" s="4" t="s">
        <v>3</v>
      </c>
      <c r="C21" s="5">
        <f>((C6/C10)/C12)/12</f>
        <v>53.381473716903486</v>
      </c>
      <c r="D21" s="36">
        <f>((D6/D10)/D12)/12</f>
        <v>18.440872738566657</v>
      </c>
      <c r="I21" s="1" t="s">
        <v>23</v>
      </c>
      <c r="J21" s="2">
        <v>0</v>
      </c>
    </row>
    <row r="22" spans="2:10" ht="15" thickTop="1" x14ac:dyDescent="0.3">
      <c r="B22" s="6" t="s">
        <v>18</v>
      </c>
      <c r="C22" s="7">
        <f>SUM(C20:C21)</f>
        <v>129.71698113207549</v>
      </c>
      <c r="D22" s="37">
        <f>SUM(D20:D21)</f>
        <v>43.336050935631647</v>
      </c>
      <c r="I22" s="1" t="s">
        <v>24</v>
      </c>
      <c r="J22" s="2">
        <v>0</v>
      </c>
    </row>
    <row r="23" spans="2:10" x14ac:dyDescent="0.3">
      <c r="D23" s="25"/>
      <c r="I23" s="1" t="s">
        <v>25</v>
      </c>
      <c r="J23" s="2">
        <v>0</v>
      </c>
    </row>
    <row r="24" spans="2:10" x14ac:dyDescent="0.3">
      <c r="B24" s="9"/>
      <c r="D24" s="25"/>
      <c r="I24" s="1" t="s">
        <v>26</v>
      </c>
      <c r="J24" s="2">
        <v>0</v>
      </c>
    </row>
    <row r="25" spans="2:10" x14ac:dyDescent="0.3">
      <c r="B25" s="8" t="s">
        <v>17</v>
      </c>
      <c r="D25" s="25"/>
      <c r="E25" t="s">
        <v>33</v>
      </c>
      <c r="I25" s="1" t="s">
        <v>27</v>
      </c>
      <c r="J25" s="2"/>
    </row>
    <row r="26" spans="2:10" x14ac:dyDescent="0.3">
      <c r="B26" s="1" t="s">
        <v>42</v>
      </c>
      <c r="C26" s="2">
        <f>C$22*$I6</f>
        <v>1362.0283018867926</v>
      </c>
      <c r="D26" s="35">
        <f>D$22*$I6</f>
        <v>455.02853482413229</v>
      </c>
      <c r="E26" s="44">
        <f>C26-D26</f>
        <v>906.99976706266034</v>
      </c>
      <c r="I26" s="1" t="s">
        <v>28</v>
      </c>
      <c r="J26" s="2">
        <v>0</v>
      </c>
    </row>
    <row r="27" spans="2:10" x14ac:dyDescent="0.3">
      <c r="B27" s="1" t="s">
        <v>43</v>
      </c>
      <c r="C27" s="2">
        <f>I7*C22</f>
        <v>1647.4056603773586</v>
      </c>
      <c r="D27" s="35">
        <f>I7*D22</f>
        <v>550.36784688252192</v>
      </c>
      <c r="E27" s="2">
        <f>C27-D27</f>
        <v>1097.0378134948367</v>
      </c>
      <c r="I27" s="49" t="s">
        <v>36</v>
      </c>
      <c r="J27">
        <v>0</v>
      </c>
    </row>
    <row r="28" spans="2:10" hidden="1" x14ac:dyDescent="0.3">
      <c r="B28" s="45" t="s">
        <v>15</v>
      </c>
      <c r="C28" s="46">
        <f>C$22*$I9</f>
        <v>0</v>
      </c>
      <c r="D28" s="46">
        <f>D$22*$I9</f>
        <v>0</v>
      </c>
    </row>
    <row r="31" spans="2:10" ht="15" thickBot="1" x14ac:dyDescent="0.35">
      <c r="B31" s="39" t="s">
        <v>40</v>
      </c>
    </row>
    <row r="32" spans="2:10" x14ac:dyDescent="0.3">
      <c r="B32" s="10" t="s">
        <v>29</v>
      </c>
      <c r="C32" s="11">
        <f>C6</f>
        <v>55000000</v>
      </c>
    </row>
    <row r="33" spans="2:7" x14ac:dyDescent="0.3">
      <c r="B33" s="12" t="s">
        <v>39</v>
      </c>
      <c r="C33" s="13">
        <f>I15</f>
        <v>36000000</v>
      </c>
    </row>
    <row r="34" spans="2:7" x14ac:dyDescent="0.3">
      <c r="B34" s="12" t="s">
        <v>21</v>
      </c>
      <c r="C34" s="13">
        <f>C32-C33</f>
        <v>19000000</v>
      </c>
    </row>
    <row r="35" spans="2:7" x14ac:dyDescent="0.3">
      <c r="B35" s="12" t="s">
        <v>9</v>
      </c>
      <c r="C35" s="14">
        <f>D9</f>
        <v>2.7E-2</v>
      </c>
    </row>
    <row r="36" spans="2:7" x14ac:dyDescent="0.3">
      <c r="B36" s="12" t="s">
        <v>1</v>
      </c>
      <c r="C36" s="38">
        <v>50</v>
      </c>
    </row>
    <row r="37" spans="2:7" x14ac:dyDescent="0.3">
      <c r="B37" s="12" t="s">
        <v>2</v>
      </c>
      <c r="C37" s="13">
        <f>J10</f>
        <v>156</v>
      </c>
    </row>
    <row r="38" spans="2:7" x14ac:dyDescent="0.3">
      <c r="B38" s="12" t="s">
        <v>13</v>
      </c>
      <c r="C38" s="13">
        <f>K10</f>
        <v>1717.2</v>
      </c>
    </row>
    <row r="39" spans="2:7" ht="15" thickBot="1" x14ac:dyDescent="0.35">
      <c r="B39" s="15" t="s">
        <v>5</v>
      </c>
      <c r="C39" s="16">
        <f>E17</f>
        <v>-1780000</v>
      </c>
    </row>
    <row r="41" spans="2:7" x14ac:dyDescent="0.3">
      <c r="G41" t="s">
        <v>41</v>
      </c>
    </row>
    <row r="42" spans="2:7" x14ac:dyDescent="0.3">
      <c r="B42" s="3" t="s">
        <v>17</v>
      </c>
      <c r="G42" s="48">
        <f>(C43*J6*12)+(C44*J7*12)</f>
        <v>892999.99999999988</v>
      </c>
    </row>
    <row r="43" spans="2:7" x14ac:dyDescent="0.3">
      <c r="B43" s="1" t="s">
        <v>44</v>
      </c>
      <c r="C43" s="42">
        <f>D26</f>
        <v>455.02853482413229</v>
      </c>
      <c r="E43" s="43"/>
    </row>
    <row r="44" spans="2:7" x14ac:dyDescent="0.3">
      <c r="B44" s="1" t="s">
        <v>43</v>
      </c>
      <c r="C44" s="42">
        <f>D27</f>
        <v>550.36784688252192</v>
      </c>
    </row>
  </sheetData>
  <phoneticPr fontId="4" type="noConversion"/>
  <pageMargins left="1.1358333333333333" right="0.33291666666666669" top="0.75" bottom="0.75" header="0.3" footer="0.3"/>
  <pageSetup paperSize="9" scale="78" orientation="landscape" r:id="rId1"/>
  <colBreaks count="1" manualBreakCount="1">
    <brk id="6" min="1" max="4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086E83AC916A42878F13B58CD3D599" ma:contentTypeVersion="18" ma:contentTypeDescription="Skapa ett nytt dokument." ma:contentTypeScope="" ma:versionID="337bfa2c285cd1ffc772c9e143bf60a1">
  <xsd:schema xmlns:xsd="http://www.w3.org/2001/XMLSchema" xmlns:xs="http://www.w3.org/2001/XMLSchema" xmlns:p="http://schemas.microsoft.com/office/2006/metadata/properties" xmlns:ns2="0b4017e9-5a7a-4626-908b-136bac34a5fd" xmlns:ns3="d63500bc-0a42-49c7-91dc-43129b947382" xmlns:ns4="ec169371-4572-491d-8f3f-63b5242cf310" targetNamespace="http://schemas.microsoft.com/office/2006/metadata/properties" ma:root="true" ma:fieldsID="265ba8a26455223a5f5524118ad2fcf4" ns2:_="" ns3:_="" ns4:_="">
    <xsd:import namespace="0b4017e9-5a7a-4626-908b-136bac34a5fd"/>
    <xsd:import namespace="d63500bc-0a42-49c7-91dc-43129b947382"/>
    <xsd:import namespace="ec169371-4572-491d-8f3f-63b5242cf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017e9-5a7a-4626-908b-136bac34a5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447f9ee0-58b2-4874-8c2c-25657494a2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500bc-0a42-49c7-91dc-43129b947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69371-4572-491d-8f3f-63b5242cf31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3dd9b50-d2a8-469c-a10e-4ecabc92d570}" ma:internalName="TaxCatchAll" ma:showField="CatchAllData" ma:web="d63500bc-0a42-49c7-91dc-43129b947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3B405-55AC-4103-A666-E5165C562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4017e9-5a7a-4626-908b-136bac34a5fd"/>
    <ds:schemaRef ds:uri="d63500bc-0a42-49c7-91dc-43129b947382"/>
    <ds:schemaRef ds:uri="ec169371-4572-491d-8f3f-63b5242cf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A76F3-7934-406E-8ACD-07FAE72DC4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76461b-3d64-48b4-88a8-e7d81cbc3d1d}" enabled="0" method="" siteId="{8876461b-3d64-48b4-88a8-e7d81cbc3d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Sammanställning</vt:lpstr>
      <vt:lpstr>Sammanställning!Utskriftsområde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Vikström</dc:creator>
  <cp:lastModifiedBy>Emelie Vidmark</cp:lastModifiedBy>
  <cp:lastPrinted>2022-11-21T15:14:35Z</cp:lastPrinted>
  <dcterms:created xsi:type="dcterms:W3CDTF">2021-04-15T09:29:25Z</dcterms:created>
  <dcterms:modified xsi:type="dcterms:W3CDTF">2026-03-24T10:21:41Z</dcterms:modified>
</cp:coreProperties>
</file>